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6896" windowHeight="12696" activeTab="0"/>
  </bookViews>
  <sheets>
    <sheet name="Calculator" sheetId="1" r:id="rId1"/>
    <sheet name="PlotBedSlope" sheetId="2" r:id="rId2"/>
    <sheet name="PlotDeviatoricBedElevation" sheetId="3" r:id="rId3"/>
    <sheet name="PlotBedElevation" sheetId="4" r:id="rId4"/>
    <sheet name="PlotBankfullWidthandDepth" sheetId="5" r:id="rId5"/>
    <sheet name="Equations" sheetId="6" r:id="rId6"/>
  </sheets>
  <definedNames/>
  <calcPr fullCalcOnLoad="1"/>
</workbook>
</file>

<file path=xl/sharedStrings.xml><?xml version="1.0" encoding="utf-8"?>
<sst xmlns="http://schemas.openxmlformats.org/spreadsheetml/2006/main" count="77" uniqueCount="72">
  <si>
    <r>
      <t>t</t>
    </r>
    <r>
      <rPr>
        <vertAlign val="subscript"/>
        <sz val="14"/>
        <rFont val="Arial"/>
        <family val="2"/>
      </rPr>
      <t>form</t>
    </r>
    <r>
      <rPr>
        <sz val="14"/>
        <rFont val="Arial"/>
        <family val="0"/>
      </rPr>
      <t>*</t>
    </r>
  </si>
  <si>
    <r>
      <t>a</t>
    </r>
    <r>
      <rPr>
        <vertAlign val="subscript"/>
        <sz val="14"/>
        <rFont val="Arial"/>
        <family val="2"/>
      </rPr>
      <t>EH</t>
    </r>
  </si>
  <si>
    <r>
      <t>l</t>
    </r>
    <r>
      <rPr>
        <vertAlign val="subscript"/>
        <sz val="14"/>
        <rFont val="Arial"/>
        <family val="2"/>
      </rPr>
      <t>p</t>
    </r>
  </si>
  <si>
    <r>
      <t>I</t>
    </r>
    <r>
      <rPr>
        <vertAlign val="subscript"/>
        <sz val="14"/>
        <rFont val="Arial"/>
        <family val="2"/>
      </rPr>
      <t>f</t>
    </r>
  </si>
  <si>
    <t>Cz</t>
  </si>
  <si>
    <t>W</t>
  </si>
  <si>
    <t>Channel-forming Shields number</t>
  </si>
  <si>
    <t>Coefficient in Engelund-Hansen bed material load relation</t>
  </si>
  <si>
    <t>Bed porosity</t>
  </si>
  <si>
    <t>Flood intermittency</t>
  </si>
  <si>
    <t>Chezy resistance coefficient</t>
  </si>
  <si>
    <r>
      <t>C</t>
    </r>
    <r>
      <rPr>
        <vertAlign val="subscript"/>
        <sz val="14"/>
        <rFont val="Arial"/>
        <family val="2"/>
      </rPr>
      <t>f</t>
    </r>
  </si>
  <si>
    <t>Channel sinuosity</t>
  </si>
  <si>
    <t>Input</t>
  </si>
  <si>
    <t>Auxiliary Input Parameters</t>
  </si>
  <si>
    <t>Main Input Parameters</t>
  </si>
  <si>
    <t>Mt/year</t>
  </si>
  <si>
    <t>L</t>
  </si>
  <si>
    <r>
      <t>d</t>
    </r>
    <r>
      <rPr>
        <sz val="14"/>
        <rFont val="Symbol"/>
        <family val="1"/>
      </rPr>
      <t>x</t>
    </r>
    <r>
      <rPr>
        <vertAlign val="subscript"/>
        <sz val="14"/>
        <rFont val="Arial"/>
        <family val="2"/>
      </rPr>
      <t>d</t>
    </r>
    <r>
      <rPr>
        <sz val="14"/>
        <rFont val="Arial"/>
        <family val="0"/>
      </rPr>
      <t>/dt</t>
    </r>
  </si>
  <si>
    <t>mm/year</t>
  </si>
  <si>
    <t>Rate of sea level rise</t>
  </si>
  <si>
    <r>
      <t>Q</t>
    </r>
    <r>
      <rPr>
        <vertAlign val="subscript"/>
        <sz val="14"/>
        <rFont val="Arial"/>
        <family val="2"/>
      </rPr>
      <t>tbf,feed</t>
    </r>
  </si>
  <si>
    <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0"/>
      </rPr>
      <t>/s</t>
    </r>
  </si>
  <si>
    <t>R</t>
  </si>
  <si>
    <t>Submerged specific gravity of sediment</t>
  </si>
  <si>
    <t>Mean annual bed material sediment feed rate</t>
  </si>
  <si>
    <r>
      <t>Q</t>
    </r>
    <r>
      <rPr>
        <vertAlign val="subscript"/>
        <sz val="14"/>
        <rFont val="Arial"/>
        <family val="2"/>
      </rPr>
      <t>bf</t>
    </r>
  </si>
  <si>
    <t>Bankfull water discharge</t>
  </si>
  <si>
    <t>C</t>
  </si>
  <si>
    <t>Volume concentration of bed material load</t>
  </si>
  <si>
    <t>BMSS</t>
  </si>
  <si>
    <t>Flood concentration of bed material load in mg/liter</t>
  </si>
  <si>
    <r>
      <t>S</t>
    </r>
    <r>
      <rPr>
        <vertAlign val="subscript"/>
        <sz val="14"/>
        <rFont val="Arial"/>
        <family val="2"/>
      </rPr>
      <t>u</t>
    </r>
  </si>
  <si>
    <t>b</t>
  </si>
  <si>
    <r>
      <t>B</t>
    </r>
    <r>
      <rPr>
        <vertAlign val="subscript"/>
        <sz val="14"/>
        <rFont val="Arial"/>
        <family val="2"/>
      </rPr>
      <t>f</t>
    </r>
  </si>
  <si>
    <t>km</t>
  </si>
  <si>
    <t>Floodplain width</t>
  </si>
  <si>
    <t>Adjust L to make sure that this parameter &lt; 1.</t>
  </si>
  <si>
    <t>before reaching the delta.</t>
  </si>
  <si>
    <t>etahat</t>
  </si>
  <si>
    <r>
      <t>h</t>
    </r>
    <r>
      <rPr>
        <vertAlign val="subscript"/>
        <sz val="14"/>
        <rFont val="Arial"/>
        <family val="2"/>
      </rPr>
      <t>dev</t>
    </r>
    <r>
      <rPr>
        <sz val="14"/>
        <rFont val="Arial"/>
        <family val="0"/>
      </rPr>
      <t xml:space="preserve"> m</t>
    </r>
  </si>
  <si>
    <t>x km</t>
  </si>
  <si>
    <t>xhat</t>
  </si>
  <si>
    <t>S</t>
  </si>
  <si>
    <r>
      <t>x</t>
    </r>
    <r>
      <rPr>
        <vertAlign val="subscript"/>
        <sz val="14"/>
        <rFont val="Arial"/>
        <family val="2"/>
      </rPr>
      <t>do</t>
    </r>
  </si>
  <si>
    <t>Water surface elevation at t = 0</t>
  </si>
  <si>
    <r>
      <t>D</t>
    </r>
    <r>
      <rPr>
        <sz val="14"/>
        <rFont val="Arial"/>
        <family val="0"/>
      </rPr>
      <t>t</t>
    </r>
  </si>
  <si>
    <t>Time interval for plotting in years</t>
  </si>
  <si>
    <t>Governing equations</t>
  </si>
  <si>
    <r>
      <t xml:space="preserve">h </t>
    </r>
    <r>
      <rPr>
        <sz val="14"/>
        <rFont val="Arial"/>
        <family val="0"/>
      </rPr>
      <t>m</t>
    </r>
  </si>
  <si>
    <t>yrs</t>
  </si>
  <si>
    <t xml:space="preserve"> of the e-book.</t>
  </si>
  <si>
    <r>
      <t>B</t>
    </r>
    <r>
      <rPr>
        <vertAlign val="subscript"/>
        <sz val="14"/>
        <rFont val="Arial"/>
        <family val="2"/>
      </rPr>
      <t>bf</t>
    </r>
    <r>
      <rPr>
        <sz val="14"/>
        <rFont val="Arial"/>
        <family val="0"/>
      </rPr>
      <t xml:space="preserve"> m</t>
    </r>
  </si>
  <si>
    <r>
      <t>H</t>
    </r>
    <r>
      <rPr>
        <vertAlign val="subscript"/>
        <sz val="14"/>
        <rFont val="Arial"/>
        <family val="2"/>
      </rPr>
      <t>bf</t>
    </r>
    <r>
      <rPr>
        <sz val="14"/>
        <rFont val="Arial"/>
        <family val="0"/>
      </rPr>
      <t xml:space="preserve"> m</t>
    </r>
  </si>
  <si>
    <r>
      <t>Q</t>
    </r>
    <r>
      <rPr>
        <vertAlign val="subscript"/>
        <sz val="14"/>
        <rFont val="Arial"/>
        <family val="2"/>
      </rPr>
      <t>tbf</t>
    </r>
    <r>
      <rPr>
        <sz val="14"/>
        <rFont val="Arial"/>
        <family val="0"/>
      </rPr>
      <t xml:space="preserve"> 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0"/>
      </rPr>
      <t>/s</t>
    </r>
  </si>
  <si>
    <t>D</t>
  </si>
  <si>
    <t>mm</t>
  </si>
  <si>
    <t>Grain size</t>
  </si>
  <si>
    <r>
      <t>G</t>
    </r>
    <r>
      <rPr>
        <vertAlign val="subscript"/>
        <sz val="14"/>
        <rFont val="Arial"/>
        <family val="2"/>
      </rPr>
      <t>t,feed</t>
    </r>
  </si>
  <si>
    <t>Volume bed material sediment transport rate during flood time</t>
  </si>
  <si>
    <t>Fraction wash load deposited per unit bed material load deposited</t>
  </si>
  <si>
    <t>Reach length (downchannel distance)</t>
  </si>
  <si>
    <t>Reach length (downvalley distance)</t>
  </si>
  <si>
    <r>
      <t>L</t>
    </r>
    <r>
      <rPr>
        <vertAlign val="subscript"/>
        <sz val="14"/>
        <rFont val="Arial"/>
        <family val="2"/>
      </rPr>
      <t>v</t>
    </r>
  </si>
  <si>
    <t>The colored boxes:</t>
  </si>
  <si>
    <t>indicate the parameters you must specify.</t>
  </si>
  <si>
    <t>river in response to sea level rise at a constant rate, as outlined in Chapter 25</t>
  </si>
  <si>
    <r>
      <t xml:space="preserve">If </t>
    </r>
    <r>
      <rPr>
        <sz val="14"/>
        <color indexed="10"/>
        <rFont val="Symbol"/>
        <family val="1"/>
      </rPr>
      <t>b</t>
    </r>
    <r>
      <rPr>
        <sz val="14"/>
        <color indexed="10"/>
        <rFont val="Arial"/>
        <family val="0"/>
      </rPr>
      <t xml:space="preserve"> &gt; 1 then the sediment transport drops to zero</t>
    </r>
  </si>
  <si>
    <t>Results are given below in digital form.  Plotted results are given in subsequent worksheets.</t>
  </si>
  <si>
    <t>Upstream slope</t>
  </si>
  <si>
    <t>The workbook does not contain embedded code.</t>
  </si>
  <si>
    <t>This spreadsheet workbook implements the calculation for steady-state aggradation of a sand-bed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</si>
</sst>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E+00"/>
  </numFmts>
  <fonts count="12">
    <font>
      <sz val="10"/>
      <name val="Arial"/>
      <family val="0"/>
    </font>
    <font>
      <sz val="14"/>
      <name val="Arial"/>
      <family val="0"/>
    </font>
    <font>
      <i/>
      <sz val="14"/>
      <name val="Arial"/>
      <family val="2"/>
    </font>
    <font>
      <sz val="14"/>
      <name val="Symbol"/>
      <family val="1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b/>
      <vertAlign val="subscript"/>
      <sz val="20"/>
      <name val="Arial"/>
      <family val="2"/>
    </font>
    <font>
      <sz val="14"/>
      <color indexed="10"/>
      <name val="Arial"/>
      <family val="2"/>
    </font>
    <font>
      <sz val="14"/>
      <color indexed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64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Long Profile of Bed Slope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Calculator!$E$29</c:f>
              <c:strCache>
                <c:ptCount val="1"/>
                <c:pt idx="0">
                  <c:v>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Calculator!$E$30:$E$50</c:f>
              <c:numCache>
                <c:ptCount val="21"/>
                <c:pt idx="0">
                  <c:v>0.00020366780725267542</c:v>
                </c:pt>
                <c:pt idx="1">
                  <c:v>0.00019544350722647215</c:v>
                </c:pt>
                <c:pt idx="2">
                  <c:v>0.00018721920720026885</c:v>
                </c:pt>
                <c:pt idx="3">
                  <c:v>0.0001789949071740656</c:v>
                </c:pt>
                <c:pt idx="4">
                  <c:v>0.00017077060714786233</c:v>
                </c:pt>
                <c:pt idx="5">
                  <c:v>0.00016254630712165904</c:v>
                </c:pt>
                <c:pt idx="6">
                  <c:v>0.0001543220070954558</c:v>
                </c:pt>
                <c:pt idx="7">
                  <c:v>0.00014609770706925252</c:v>
                </c:pt>
                <c:pt idx="8">
                  <c:v>0.00013787340704304922</c:v>
                </c:pt>
                <c:pt idx="9">
                  <c:v>0.00012964910701684595</c:v>
                </c:pt>
                <c:pt idx="10">
                  <c:v>0.0001214248069906427</c:v>
                </c:pt>
                <c:pt idx="11">
                  <c:v>0.00011320050696443941</c:v>
                </c:pt>
                <c:pt idx="12">
                  <c:v>0.00010497620693823614</c:v>
                </c:pt>
                <c:pt idx="13">
                  <c:v>9.675190691203285E-05</c:v>
                </c:pt>
                <c:pt idx="14">
                  <c:v>8.852760688582958E-05</c:v>
                </c:pt>
                <c:pt idx="15">
                  <c:v>8.03033068596263E-05</c:v>
                </c:pt>
                <c:pt idx="16">
                  <c:v>7.207900683342301E-05</c:v>
                </c:pt>
                <c:pt idx="17">
                  <c:v>6.385470680721974E-05</c:v>
                </c:pt>
                <c:pt idx="18">
                  <c:v>5.563040678101646E-05</c:v>
                </c:pt>
                <c:pt idx="19">
                  <c:v>4.740610675481318E-05</c:v>
                </c:pt>
                <c:pt idx="20">
                  <c:v>3.91818067286099E-05</c:v>
                </c:pt>
              </c:numCache>
            </c:numRef>
          </c:yVal>
          <c:smooth val="1"/>
        </c:ser>
        <c:axId val="23026929"/>
        <c:axId val="13803462"/>
      </c:scatterChart>
      <c:valAx>
        <c:axId val="23026929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Streamwise distance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3803462"/>
        <c:crosses val="autoZero"/>
        <c:crossBetween val="midCat"/>
        <c:dispUnits/>
      </c:valAx>
      <c:valAx>
        <c:axId val="13803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Bed slope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30269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Long Profile of Deviatoric Bed Elevation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Calculator!$G$29</c:f>
              <c:strCache>
                <c:ptCount val="1"/>
                <c:pt idx="0">
                  <c:v>hdev 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Calculator!$G$30:$G$50</c:f>
              <c:numCache>
                <c:ptCount val="21"/>
                <c:pt idx="0">
                  <c:v>48.56992279625707</c:v>
                </c:pt>
                <c:pt idx="1">
                  <c:v>44.57880965146559</c:v>
                </c:pt>
                <c:pt idx="2">
                  <c:v>40.752182507198185</c:v>
                </c:pt>
                <c:pt idx="3">
                  <c:v>37.09004136345484</c:v>
                </c:pt>
                <c:pt idx="4">
                  <c:v>33.59238622023556</c:v>
                </c:pt>
                <c:pt idx="5">
                  <c:v>30.259217077540345</c:v>
                </c:pt>
                <c:pt idx="6">
                  <c:v>27.090533935369194</c:v>
                </c:pt>
                <c:pt idx="7">
                  <c:v>24.086336793722115</c:v>
                </c:pt>
                <c:pt idx="8">
                  <c:v>21.2466256525991</c:v>
                </c:pt>
                <c:pt idx="9">
                  <c:v>18.571400512000146</c:v>
                </c:pt>
                <c:pt idx="10">
                  <c:v>16.06066137192526</c:v>
                </c:pt>
                <c:pt idx="11">
                  <c:v>13.71440823237444</c:v>
                </c:pt>
                <c:pt idx="12">
                  <c:v>11.532641093347685</c:v>
                </c:pt>
                <c:pt idx="13">
                  <c:v>9.515359954844993</c:v>
                </c:pt>
                <c:pt idx="14">
                  <c:v>7.6625648168663645</c:v>
                </c:pt>
                <c:pt idx="15">
                  <c:v>5.974255679411808</c:v>
                </c:pt>
                <c:pt idx="16">
                  <c:v>4.450432542481309</c:v>
                </c:pt>
                <c:pt idx="17">
                  <c:v>3.091095406074884</c:v>
                </c:pt>
                <c:pt idx="18">
                  <c:v>1.8962442701925173</c:v>
                </c:pt>
                <c:pt idx="19">
                  <c:v>0.8658791348342226</c:v>
                </c:pt>
                <c:pt idx="20">
                  <c:v>0</c:v>
                </c:pt>
              </c:numCache>
            </c:numRef>
          </c:yVal>
          <c:smooth val="1"/>
        </c:ser>
        <c:axId val="21437247"/>
        <c:axId val="47529004"/>
      </c:scatterChart>
      <c:valAx>
        <c:axId val="21437247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Streamwise distance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7529004"/>
        <c:crosses val="autoZero"/>
        <c:crossBetween val="midCat"/>
        <c:dispUnits/>
      </c:valAx>
      <c:valAx>
        <c:axId val="47529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Deviatoric bed elevation,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14372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Long Profiles of Bed Elevation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Calculator!$J$29</c:f>
              <c:strCache>
                <c:ptCount val="1"/>
                <c:pt idx="0">
                  <c:v>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Calculator!$J$30:$J$50</c:f>
              <c:numCache>
                <c:ptCount val="21"/>
                <c:pt idx="0">
                  <c:v>48.56992279625707</c:v>
                </c:pt>
                <c:pt idx="1">
                  <c:v>44.57880965146559</c:v>
                </c:pt>
                <c:pt idx="2">
                  <c:v>40.752182507198185</c:v>
                </c:pt>
                <c:pt idx="3">
                  <c:v>37.09004136345484</c:v>
                </c:pt>
                <c:pt idx="4">
                  <c:v>33.59238622023556</c:v>
                </c:pt>
                <c:pt idx="5">
                  <c:v>30.259217077540345</c:v>
                </c:pt>
                <c:pt idx="6">
                  <c:v>27.090533935369194</c:v>
                </c:pt>
                <c:pt idx="7">
                  <c:v>24.086336793722115</c:v>
                </c:pt>
                <c:pt idx="8">
                  <c:v>21.2466256525991</c:v>
                </c:pt>
                <c:pt idx="9">
                  <c:v>18.571400512000146</c:v>
                </c:pt>
                <c:pt idx="10">
                  <c:v>16.06066137192526</c:v>
                </c:pt>
                <c:pt idx="11">
                  <c:v>13.71440823237444</c:v>
                </c:pt>
                <c:pt idx="12">
                  <c:v>11.532641093347685</c:v>
                </c:pt>
                <c:pt idx="13">
                  <c:v>9.515359954844993</c:v>
                </c:pt>
                <c:pt idx="14">
                  <c:v>7.6625648168663645</c:v>
                </c:pt>
                <c:pt idx="15">
                  <c:v>5.974255679411808</c:v>
                </c:pt>
                <c:pt idx="16">
                  <c:v>4.450432542481309</c:v>
                </c:pt>
                <c:pt idx="17">
                  <c:v>3.091095406074884</c:v>
                </c:pt>
                <c:pt idx="18">
                  <c:v>1.8962442701925173</c:v>
                </c:pt>
                <c:pt idx="19">
                  <c:v>0.8658791348342226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Calculator!$K$29</c:f>
              <c:strCache>
                <c:ptCount val="1"/>
                <c:pt idx="0">
                  <c:v>1000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Calculator!$K$30:$K$50</c:f>
              <c:numCache>
                <c:ptCount val="21"/>
                <c:pt idx="0">
                  <c:v>58.56992279625707</c:v>
                </c:pt>
                <c:pt idx="1">
                  <c:v>54.57880965146559</c:v>
                </c:pt>
                <c:pt idx="2">
                  <c:v>50.752182507198185</c:v>
                </c:pt>
                <c:pt idx="3">
                  <c:v>47.09004136345484</c:v>
                </c:pt>
                <c:pt idx="4">
                  <c:v>43.59238622023556</c:v>
                </c:pt>
                <c:pt idx="5">
                  <c:v>40.25921707754034</c:v>
                </c:pt>
                <c:pt idx="6">
                  <c:v>37.090533935369194</c:v>
                </c:pt>
                <c:pt idx="7">
                  <c:v>34.08633679372211</c:v>
                </c:pt>
                <c:pt idx="8">
                  <c:v>31.2466256525991</c:v>
                </c:pt>
                <c:pt idx="9">
                  <c:v>28.571400512000146</c:v>
                </c:pt>
                <c:pt idx="10">
                  <c:v>26.06066137192526</c:v>
                </c:pt>
                <c:pt idx="11">
                  <c:v>23.71440823237444</c:v>
                </c:pt>
                <c:pt idx="12">
                  <c:v>21.532641093347685</c:v>
                </c:pt>
                <c:pt idx="13">
                  <c:v>19.515359954844993</c:v>
                </c:pt>
                <c:pt idx="14">
                  <c:v>17.662564816866364</c:v>
                </c:pt>
                <c:pt idx="15">
                  <c:v>15.974255679411808</c:v>
                </c:pt>
                <c:pt idx="16">
                  <c:v>14.450432542481309</c:v>
                </c:pt>
                <c:pt idx="17">
                  <c:v>13.091095406074885</c:v>
                </c:pt>
                <c:pt idx="18">
                  <c:v>11.896244270192517</c:v>
                </c:pt>
                <c:pt idx="19">
                  <c:v>10.865879134834223</c:v>
                </c:pt>
                <c:pt idx="20">
                  <c:v>10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Calculator!$L$29</c:f>
              <c:strCache>
                <c:ptCount val="1"/>
                <c:pt idx="0">
                  <c:v>2000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Calculator!$L$30:$L$50</c:f>
              <c:numCache>
                <c:ptCount val="21"/>
                <c:pt idx="0">
                  <c:v>68.56992279625706</c:v>
                </c:pt>
                <c:pt idx="1">
                  <c:v>64.57880965146559</c:v>
                </c:pt>
                <c:pt idx="2">
                  <c:v>60.752182507198185</c:v>
                </c:pt>
                <c:pt idx="3">
                  <c:v>57.09004136345484</c:v>
                </c:pt>
                <c:pt idx="4">
                  <c:v>53.59238622023556</c:v>
                </c:pt>
                <c:pt idx="5">
                  <c:v>50.25921707754034</c:v>
                </c:pt>
                <c:pt idx="6">
                  <c:v>47.090533935369194</c:v>
                </c:pt>
                <c:pt idx="7">
                  <c:v>44.08633679372211</c:v>
                </c:pt>
                <c:pt idx="8">
                  <c:v>41.2466256525991</c:v>
                </c:pt>
                <c:pt idx="9">
                  <c:v>38.571400512000146</c:v>
                </c:pt>
                <c:pt idx="10">
                  <c:v>36.06066137192526</c:v>
                </c:pt>
                <c:pt idx="11">
                  <c:v>33.71440823237444</c:v>
                </c:pt>
                <c:pt idx="12">
                  <c:v>31.532641093347685</c:v>
                </c:pt>
                <c:pt idx="13">
                  <c:v>29.515359954844993</c:v>
                </c:pt>
                <c:pt idx="14">
                  <c:v>27.662564816866364</c:v>
                </c:pt>
                <c:pt idx="15">
                  <c:v>25.974255679411808</c:v>
                </c:pt>
                <c:pt idx="16">
                  <c:v>24.45043254248131</c:v>
                </c:pt>
                <c:pt idx="17">
                  <c:v>23.091095406074885</c:v>
                </c:pt>
                <c:pt idx="18">
                  <c:v>21.89624427019252</c:v>
                </c:pt>
                <c:pt idx="19">
                  <c:v>20.865879134834223</c:v>
                </c:pt>
                <c:pt idx="20">
                  <c:v>20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Calculator!$M$29</c:f>
              <c:strCache>
                <c:ptCount val="1"/>
                <c:pt idx="0">
                  <c:v>3000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Calculator!$M$30:$M$50</c:f>
              <c:numCache>
                <c:ptCount val="21"/>
                <c:pt idx="0">
                  <c:v>78.56992279625706</c:v>
                </c:pt>
                <c:pt idx="1">
                  <c:v>74.57880965146559</c:v>
                </c:pt>
                <c:pt idx="2">
                  <c:v>70.75218250719819</c:v>
                </c:pt>
                <c:pt idx="3">
                  <c:v>67.09004136345484</c:v>
                </c:pt>
                <c:pt idx="4">
                  <c:v>63.59238622023556</c:v>
                </c:pt>
                <c:pt idx="5">
                  <c:v>60.25921707754034</c:v>
                </c:pt>
                <c:pt idx="6">
                  <c:v>57.090533935369194</c:v>
                </c:pt>
                <c:pt idx="7">
                  <c:v>54.08633679372211</c:v>
                </c:pt>
                <c:pt idx="8">
                  <c:v>51.2466256525991</c:v>
                </c:pt>
                <c:pt idx="9">
                  <c:v>48.571400512000146</c:v>
                </c:pt>
                <c:pt idx="10">
                  <c:v>46.06066137192526</c:v>
                </c:pt>
                <c:pt idx="11">
                  <c:v>43.71440823237444</c:v>
                </c:pt>
                <c:pt idx="12">
                  <c:v>41.532641093347685</c:v>
                </c:pt>
                <c:pt idx="13">
                  <c:v>39.515359954844996</c:v>
                </c:pt>
                <c:pt idx="14">
                  <c:v>37.662564816866364</c:v>
                </c:pt>
                <c:pt idx="15">
                  <c:v>35.97425567941181</c:v>
                </c:pt>
                <c:pt idx="16">
                  <c:v>34.45043254248131</c:v>
                </c:pt>
                <c:pt idx="17">
                  <c:v>33.091095406074885</c:v>
                </c:pt>
                <c:pt idx="18">
                  <c:v>31.89624427019252</c:v>
                </c:pt>
                <c:pt idx="19">
                  <c:v>30.865879134834223</c:v>
                </c:pt>
                <c:pt idx="20">
                  <c:v>30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Calculator!$N$29</c:f>
              <c:strCache>
                <c:ptCount val="1"/>
                <c:pt idx="0">
                  <c:v>4000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Calculator!$N$30:$N$50</c:f>
              <c:numCache>
                <c:ptCount val="21"/>
                <c:pt idx="0">
                  <c:v>88.56992279625706</c:v>
                </c:pt>
                <c:pt idx="1">
                  <c:v>84.57880965146559</c:v>
                </c:pt>
                <c:pt idx="2">
                  <c:v>80.75218250719819</c:v>
                </c:pt>
                <c:pt idx="3">
                  <c:v>77.09004136345484</c:v>
                </c:pt>
                <c:pt idx="4">
                  <c:v>73.59238622023557</c:v>
                </c:pt>
                <c:pt idx="5">
                  <c:v>70.25921707754034</c:v>
                </c:pt>
                <c:pt idx="6">
                  <c:v>67.0905339353692</c:v>
                </c:pt>
                <c:pt idx="7">
                  <c:v>64.08633679372211</c:v>
                </c:pt>
                <c:pt idx="8">
                  <c:v>61.2466256525991</c:v>
                </c:pt>
                <c:pt idx="9">
                  <c:v>58.571400512000146</c:v>
                </c:pt>
                <c:pt idx="10">
                  <c:v>56.06066137192526</c:v>
                </c:pt>
                <c:pt idx="11">
                  <c:v>53.71440823237444</c:v>
                </c:pt>
                <c:pt idx="12">
                  <c:v>51.532641093347685</c:v>
                </c:pt>
                <c:pt idx="13">
                  <c:v>49.515359954844996</c:v>
                </c:pt>
                <c:pt idx="14">
                  <c:v>47.662564816866364</c:v>
                </c:pt>
                <c:pt idx="15">
                  <c:v>45.97425567941181</c:v>
                </c:pt>
                <c:pt idx="16">
                  <c:v>44.45043254248131</c:v>
                </c:pt>
                <c:pt idx="17">
                  <c:v>43.091095406074885</c:v>
                </c:pt>
                <c:pt idx="18">
                  <c:v>41.89624427019252</c:v>
                </c:pt>
                <c:pt idx="19">
                  <c:v>40.86587913483422</c:v>
                </c:pt>
                <c:pt idx="20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Calculator!$O$29</c:f>
              <c:strCache>
                <c:ptCount val="1"/>
                <c:pt idx="0">
                  <c:v>5000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Calculator!$O$30:$O$50</c:f>
              <c:numCache>
                <c:ptCount val="21"/>
                <c:pt idx="0">
                  <c:v>98.56992279625706</c:v>
                </c:pt>
                <c:pt idx="1">
                  <c:v>94.57880965146559</c:v>
                </c:pt>
                <c:pt idx="2">
                  <c:v>90.75218250719819</c:v>
                </c:pt>
                <c:pt idx="3">
                  <c:v>87.09004136345484</c:v>
                </c:pt>
                <c:pt idx="4">
                  <c:v>83.59238622023557</c:v>
                </c:pt>
                <c:pt idx="5">
                  <c:v>80.25921707754034</c:v>
                </c:pt>
                <c:pt idx="6">
                  <c:v>77.0905339353692</c:v>
                </c:pt>
                <c:pt idx="7">
                  <c:v>74.08633679372211</c:v>
                </c:pt>
                <c:pt idx="8">
                  <c:v>71.2466256525991</c:v>
                </c:pt>
                <c:pt idx="9">
                  <c:v>68.57140051200014</c:v>
                </c:pt>
                <c:pt idx="10">
                  <c:v>66.06066137192526</c:v>
                </c:pt>
                <c:pt idx="11">
                  <c:v>63.71440823237444</c:v>
                </c:pt>
                <c:pt idx="12">
                  <c:v>61.532641093347685</c:v>
                </c:pt>
                <c:pt idx="13">
                  <c:v>59.515359954844996</c:v>
                </c:pt>
                <c:pt idx="14">
                  <c:v>57.662564816866364</c:v>
                </c:pt>
                <c:pt idx="15">
                  <c:v>55.97425567941181</c:v>
                </c:pt>
                <c:pt idx="16">
                  <c:v>54.45043254248131</c:v>
                </c:pt>
                <c:pt idx="17">
                  <c:v>53.091095406074885</c:v>
                </c:pt>
                <c:pt idx="18">
                  <c:v>51.89624427019252</c:v>
                </c:pt>
                <c:pt idx="19">
                  <c:v>50.86587913483422</c:v>
                </c:pt>
                <c:pt idx="20">
                  <c:v>50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Calculator!$P$29</c:f>
              <c:strCache>
                <c:ptCount val="1"/>
                <c:pt idx="0">
                  <c:v>6000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Calculator!$P$30:$P$50</c:f>
              <c:numCache>
                <c:ptCount val="21"/>
                <c:pt idx="0">
                  <c:v>108.56992279625706</c:v>
                </c:pt>
                <c:pt idx="1">
                  <c:v>104.57880965146559</c:v>
                </c:pt>
                <c:pt idx="2">
                  <c:v>100.75218250719819</c:v>
                </c:pt>
                <c:pt idx="3">
                  <c:v>97.09004136345484</c:v>
                </c:pt>
                <c:pt idx="4">
                  <c:v>93.59238622023557</c:v>
                </c:pt>
                <c:pt idx="5">
                  <c:v>90.25921707754034</c:v>
                </c:pt>
                <c:pt idx="6">
                  <c:v>87.0905339353692</c:v>
                </c:pt>
                <c:pt idx="7">
                  <c:v>84.08633679372211</c:v>
                </c:pt>
                <c:pt idx="8">
                  <c:v>81.2466256525991</c:v>
                </c:pt>
                <c:pt idx="9">
                  <c:v>78.57140051200014</c:v>
                </c:pt>
                <c:pt idx="10">
                  <c:v>76.06066137192526</c:v>
                </c:pt>
                <c:pt idx="11">
                  <c:v>73.71440823237444</c:v>
                </c:pt>
                <c:pt idx="12">
                  <c:v>71.53264109334768</c:v>
                </c:pt>
                <c:pt idx="13">
                  <c:v>69.515359954845</c:v>
                </c:pt>
                <c:pt idx="14">
                  <c:v>67.66256481686636</c:v>
                </c:pt>
                <c:pt idx="15">
                  <c:v>65.97425567941181</c:v>
                </c:pt>
                <c:pt idx="16">
                  <c:v>64.45043254248131</c:v>
                </c:pt>
                <c:pt idx="17">
                  <c:v>63.091095406074885</c:v>
                </c:pt>
                <c:pt idx="18">
                  <c:v>61.89624427019252</c:v>
                </c:pt>
                <c:pt idx="19">
                  <c:v>60.86587913483422</c:v>
                </c:pt>
                <c:pt idx="20">
                  <c:v>60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Calculator!$Q$29</c:f>
              <c:strCache>
                <c:ptCount val="1"/>
                <c:pt idx="0">
                  <c:v>7000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Calculator!$Q$30:$Q$50</c:f>
              <c:numCache>
                <c:ptCount val="21"/>
                <c:pt idx="0">
                  <c:v>118.56992279625706</c:v>
                </c:pt>
                <c:pt idx="1">
                  <c:v>114.57880965146559</c:v>
                </c:pt>
                <c:pt idx="2">
                  <c:v>110.75218250719819</c:v>
                </c:pt>
                <c:pt idx="3">
                  <c:v>107.09004136345484</c:v>
                </c:pt>
                <c:pt idx="4">
                  <c:v>103.59238622023557</c:v>
                </c:pt>
                <c:pt idx="5">
                  <c:v>100.25921707754034</c:v>
                </c:pt>
                <c:pt idx="6">
                  <c:v>97.0905339353692</c:v>
                </c:pt>
                <c:pt idx="7">
                  <c:v>94.08633679372211</c:v>
                </c:pt>
                <c:pt idx="8">
                  <c:v>91.2466256525991</c:v>
                </c:pt>
                <c:pt idx="9">
                  <c:v>88.57140051200014</c:v>
                </c:pt>
                <c:pt idx="10">
                  <c:v>86.06066137192526</c:v>
                </c:pt>
                <c:pt idx="11">
                  <c:v>83.71440823237444</c:v>
                </c:pt>
                <c:pt idx="12">
                  <c:v>81.53264109334768</c:v>
                </c:pt>
                <c:pt idx="13">
                  <c:v>79.515359954845</c:v>
                </c:pt>
                <c:pt idx="14">
                  <c:v>77.66256481686636</c:v>
                </c:pt>
                <c:pt idx="15">
                  <c:v>75.97425567941181</c:v>
                </c:pt>
                <c:pt idx="16">
                  <c:v>74.45043254248131</c:v>
                </c:pt>
                <c:pt idx="17">
                  <c:v>73.09109540607488</c:v>
                </c:pt>
                <c:pt idx="18">
                  <c:v>71.89624427019251</c:v>
                </c:pt>
                <c:pt idx="19">
                  <c:v>70.86587913483422</c:v>
                </c:pt>
                <c:pt idx="20">
                  <c:v>70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Calculator!$R$29</c:f>
              <c:strCache>
                <c:ptCount val="1"/>
                <c:pt idx="0">
                  <c:v>8000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Calculator!$R$30:$R$50</c:f>
              <c:numCache>
                <c:ptCount val="21"/>
                <c:pt idx="0">
                  <c:v>128.56992279625706</c:v>
                </c:pt>
                <c:pt idx="1">
                  <c:v>124.57880965146559</c:v>
                </c:pt>
                <c:pt idx="2">
                  <c:v>120.75218250719819</c:v>
                </c:pt>
                <c:pt idx="3">
                  <c:v>117.09004136345484</c:v>
                </c:pt>
                <c:pt idx="4">
                  <c:v>113.59238622023557</c:v>
                </c:pt>
                <c:pt idx="5">
                  <c:v>110.25921707754034</c:v>
                </c:pt>
                <c:pt idx="6">
                  <c:v>107.0905339353692</c:v>
                </c:pt>
                <c:pt idx="7">
                  <c:v>104.08633679372211</c:v>
                </c:pt>
                <c:pt idx="8">
                  <c:v>101.2466256525991</c:v>
                </c:pt>
                <c:pt idx="9">
                  <c:v>98.57140051200014</c:v>
                </c:pt>
                <c:pt idx="10">
                  <c:v>96.06066137192526</c:v>
                </c:pt>
                <c:pt idx="11">
                  <c:v>93.71440823237444</c:v>
                </c:pt>
                <c:pt idx="12">
                  <c:v>91.53264109334768</c:v>
                </c:pt>
                <c:pt idx="13">
                  <c:v>89.515359954845</c:v>
                </c:pt>
                <c:pt idx="14">
                  <c:v>87.66256481686636</c:v>
                </c:pt>
                <c:pt idx="15">
                  <c:v>85.97425567941181</c:v>
                </c:pt>
                <c:pt idx="16">
                  <c:v>84.45043254248131</c:v>
                </c:pt>
                <c:pt idx="17">
                  <c:v>83.09109540607488</c:v>
                </c:pt>
                <c:pt idx="18">
                  <c:v>81.89624427019251</c:v>
                </c:pt>
                <c:pt idx="19">
                  <c:v>80.86587913483422</c:v>
                </c:pt>
                <c:pt idx="20">
                  <c:v>80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Calculator!$S$29</c:f>
              <c:strCache>
                <c:ptCount val="1"/>
                <c:pt idx="0">
                  <c:v>9000 yr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Calculator!$S$30:$S$50</c:f>
              <c:numCache>
                <c:ptCount val="21"/>
                <c:pt idx="0">
                  <c:v>138.56992279625706</c:v>
                </c:pt>
                <c:pt idx="1">
                  <c:v>134.57880965146558</c:v>
                </c:pt>
                <c:pt idx="2">
                  <c:v>130.7521825071982</c:v>
                </c:pt>
                <c:pt idx="3">
                  <c:v>127.09004136345484</c:v>
                </c:pt>
                <c:pt idx="4">
                  <c:v>123.59238622023557</c:v>
                </c:pt>
                <c:pt idx="5">
                  <c:v>120.25921707754034</c:v>
                </c:pt>
                <c:pt idx="6">
                  <c:v>117.0905339353692</c:v>
                </c:pt>
                <c:pt idx="7">
                  <c:v>114.08633679372211</c:v>
                </c:pt>
                <c:pt idx="8">
                  <c:v>111.2466256525991</c:v>
                </c:pt>
                <c:pt idx="9">
                  <c:v>108.57140051200014</c:v>
                </c:pt>
                <c:pt idx="10">
                  <c:v>106.06066137192526</c:v>
                </c:pt>
                <c:pt idx="11">
                  <c:v>103.71440823237444</c:v>
                </c:pt>
                <c:pt idx="12">
                  <c:v>101.53264109334768</c:v>
                </c:pt>
                <c:pt idx="13">
                  <c:v>99.515359954845</c:v>
                </c:pt>
                <c:pt idx="14">
                  <c:v>97.66256481686636</c:v>
                </c:pt>
                <c:pt idx="15">
                  <c:v>95.97425567941181</c:v>
                </c:pt>
                <c:pt idx="16">
                  <c:v>94.45043254248131</c:v>
                </c:pt>
                <c:pt idx="17">
                  <c:v>93.09109540607488</c:v>
                </c:pt>
                <c:pt idx="18">
                  <c:v>91.89624427019251</c:v>
                </c:pt>
                <c:pt idx="19">
                  <c:v>90.86587913483422</c:v>
                </c:pt>
                <c:pt idx="20">
                  <c:v>90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Calculator!$T$29</c:f>
              <c:strCache>
                <c:ptCount val="1"/>
                <c:pt idx="0">
                  <c:v>10000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Calculator!$T$30:$T$50</c:f>
              <c:numCache>
                <c:ptCount val="21"/>
                <c:pt idx="0">
                  <c:v>148.56992279625706</c:v>
                </c:pt>
                <c:pt idx="1">
                  <c:v>144.57880965146558</c:v>
                </c:pt>
                <c:pt idx="2">
                  <c:v>140.7521825071982</c:v>
                </c:pt>
                <c:pt idx="3">
                  <c:v>137.09004136345484</c:v>
                </c:pt>
                <c:pt idx="4">
                  <c:v>133.59238622023557</c:v>
                </c:pt>
                <c:pt idx="5">
                  <c:v>130.25921707754034</c:v>
                </c:pt>
                <c:pt idx="6">
                  <c:v>127.0905339353692</c:v>
                </c:pt>
                <c:pt idx="7">
                  <c:v>124.08633679372211</c:v>
                </c:pt>
                <c:pt idx="8">
                  <c:v>121.2466256525991</c:v>
                </c:pt>
                <c:pt idx="9">
                  <c:v>118.57140051200014</c:v>
                </c:pt>
                <c:pt idx="10">
                  <c:v>116.06066137192526</c:v>
                </c:pt>
                <c:pt idx="11">
                  <c:v>113.71440823237444</c:v>
                </c:pt>
                <c:pt idx="12">
                  <c:v>111.53264109334768</c:v>
                </c:pt>
                <c:pt idx="13">
                  <c:v>109.515359954845</c:v>
                </c:pt>
                <c:pt idx="14">
                  <c:v>107.66256481686636</c:v>
                </c:pt>
                <c:pt idx="15">
                  <c:v>105.97425567941181</c:v>
                </c:pt>
                <c:pt idx="16">
                  <c:v>104.45043254248131</c:v>
                </c:pt>
                <c:pt idx="17">
                  <c:v>103.09109540607488</c:v>
                </c:pt>
                <c:pt idx="18">
                  <c:v>101.89624427019251</c:v>
                </c:pt>
                <c:pt idx="19">
                  <c:v>100.86587913483422</c:v>
                </c:pt>
                <c:pt idx="20">
                  <c:v>100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Calculator!$U$29</c:f>
              <c:strCache>
                <c:ptCount val="1"/>
                <c:pt idx="0">
                  <c:v>11000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Calculator!$U$30:$U$50</c:f>
              <c:numCache>
                <c:ptCount val="21"/>
                <c:pt idx="0">
                  <c:v>158.56992279625706</c:v>
                </c:pt>
                <c:pt idx="1">
                  <c:v>154.57880965146558</c:v>
                </c:pt>
                <c:pt idx="2">
                  <c:v>150.7521825071982</c:v>
                </c:pt>
                <c:pt idx="3">
                  <c:v>147.09004136345484</c:v>
                </c:pt>
                <c:pt idx="4">
                  <c:v>143.59238622023557</c:v>
                </c:pt>
                <c:pt idx="5">
                  <c:v>140.25921707754034</c:v>
                </c:pt>
                <c:pt idx="6">
                  <c:v>137.0905339353692</c:v>
                </c:pt>
                <c:pt idx="7">
                  <c:v>134.08633679372213</c:v>
                </c:pt>
                <c:pt idx="8">
                  <c:v>131.2466256525991</c:v>
                </c:pt>
                <c:pt idx="9">
                  <c:v>128.57140051200014</c:v>
                </c:pt>
                <c:pt idx="10">
                  <c:v>126.06066137192526</c:v>
                </c:pt>
                <c:pt idx="11">
                  <c:v>123.71440823237444</c:v>
                </c:pt>
                <c:pt idx="12">
                  <c:v>121.53264109334768</c:v>
                </c:pt>
                <c:pt idx="13">
                  <c:v>119.515359954845</c:v>
                </c:pt>
                <c:pt idx="14">
                  <c:v>117.66256481686636</c:v>
                </c:pt>
                <c:pt idx="15">
                  <c:v>115.97425567941181</c:v>
                </c:pt>
                <c:pt idx="16">
                  <c:v>114.45043254248131</c:v>
                </c:pt>
                <c:pt idx="17">
                  <c:v>113.09109540607488</c:v>
                </c:pt>
                <c:pt idx="18">
                  <c:v>111.89624427019251</c:v>
                </c:pt>
                <c:pt idx="19">
                  <c:v>110.86587913483422</c:v>
                </c:pt>
                <c:pt idx="20">
                  <c:v>110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Calculator!$V$29</c:f>
              <c:strCache>
                <c:ptCount val="1"/>
                <c:pt idx="0">
                  <c:v>12000 yr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Calculator!$V$30:$V$50</c:f>
              <c:numCache>
                <c:ptCount val="21"/>
                <c:pt idx="0">
                  <c:v>168.56992279625706</c:v>
                </c:pt>
                <c:pt idx="1">
                  <c:v>164.57880965146558</c:v>
                </c:pt>
                <c:pt idx="2">
                  <c:v>160.7521825071982</c:v>
                </c:pt>
                <c:pt idx="3">
                  <c:v>157.09004136345484</c:v>
                </c:pt>
                <c:pt idx="4">
                  <c:v>153.59238622023557</c:v>
                </c:pt>
                <c:pt idx="5">
                  <c:v>150.25921707754034</c:v>
                </c:pt>
                <c:pt idx="6">
                  <c:v>147.0905339353692</c:v>
                </c:pt>
                <c:pt idx="7">
                  <c:v>144.08633679372213</c:v>
                </c:pt>
                <c:pt idx="8">
                  <c:v>141.2466256525991</c:v>
                </c:pt>
                <c:pt idx="9">
                  <c:v>138.57140051200014</c:v>
                </c:pt>
                <c:pt idx="10">
                  <c:v>136.06066137192525</c:v>
                </c:pt>
                <c:pt idx="11">
                  <c:v>133.71440823237444</c:v>
                </c:pt>
                <c:pt idx="12">
                  <c:v>131.53264109334768</c:v>
                </c:pt>
                <c:pt idx="13">
                  <c:v>129.515359954845</c:v>
                </c:pt>
                <c:pt idx="14">
                  <c:v>127.66256481686636</c:v>
                </c:pt>
                <c:pt idx="15">
                  <c:v>125.97425567941181</c:v>
                </c:pt>
                <c:pt idx="16">
                  <c:v>124.45043254248131</c:v>
                </c:pt>
                <c:pt idx="17">
                  <c:v>123.09109540607488</c:v>
                </c:pt>
                <c:pt idx="18">
                  <c:v>121.89624427019251</c:v>
                </c:pt>
                <c:pt idx="19">
                  <c:v>120.86587913483422</c:v>
                </c:pt>
                <c:pt idx="20">
                  <c:v>120</c:v>
                </c:pt>
              </c:numCache>
            </c:numRef>
          </c:yVal>
          <c:smooth val="1"/>
        </c:ser>
        <c:axId val="58584989"/>
        <c:axId val="22325218"/>
      </c:scatterChart>
      <c:valAx>
        <c:axId val="58584989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Downchannel distance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2325218"/>
        <c:crosses val="autoZero"/>
        <c:crossBetween val="midCat"/>
        <c:dispUnits/>
      </c:valAx>
      <c:valAx>
        <c:axId val="22325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Bed elevation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85849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Downstream Variation in Bankfull Width and Depth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Calculator!$H$29</c:f>
              <c:strCache>
                <c:ptCount val="1"/>
                <c:pt idx="0">
                  <c:v>Bbf 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Calculator!$H$30:$H$50</c:f>
              <c:numCache>
                <c:ptCount val="21"/>
                <c:pt idx="0">
                  <c:v>611.9452019696745</c:v>
                </c:pt>
                <c:pt idx="1">
                  <c:v>587.2342719091847</c:v>
                </c:pt>
                <c:pt idx="2">
                  <c:v>562.5233418486952</c:v>
                </c:pt>
                <c:pt idx="3">
                  <c:v>537.8124117882054</c:v>
                </c:pt>
                <c:pt idx="4">
                  <c:v>513.1014817277156</c:v>
                </c:pt>
                <c:pt idx="5">
                  <c:v>488.39055166722596</c:v>
                </c:pt>
                <c:pt idx="6">
                  <c:v>463.6796216067362</c:v>
                </c:pt>
                <c:pt idx="7">
                  <c:v>438.9686915462466</c:v>
                </c:pt>
                <c:pt idx="8">
                  <c:v>414.25776148575676</c:v>
                </c:pt>
                <c:pt idx="9">
                  <c:v>389.5468314252671</c:v>
                </c:pt>
                <c:pt idx="10">
                  <c:v>364.8359013647774</c:v>
                </c:pt>
                <c:pt idx="11">
                  <c:v>340.12497130428767</c:v>
                </c:pt>
                <c:pt idx="12">
                  <c:v>315.414041243798</c:v>
                </c:pt>
                <c:pt idx="13">
                  <c:v>290.70311118330824</c:v>
                </c:pt>
                <c:pt idx="14">
                  <c:v>265.9921811228185</c:v>
                </c:pt>
                <c:pt idx="15">
                  <c:v>241.28125106232878</c:v>
                </c:pt>
                <c:pt idx="16">
                  <c:v>216.57032100183903</c:v>
                </c:pt>
                <c:pt idx="17">
                  <c:v>191.85939094134932</c:v>
                </c:pt>
                <c:pt idx="18">
                  <c:v>167.1484608808596</c:v>
                </c:pt>
                <c:pt idx="19">
                  <c:v>142.4375308203699</c:v>
                </c:pt>
                <c:pt idx="20">
                  <c:v>117.72660075988013</c:v>
                </c:pt>
              </c:numCache>
            </c:numRef>
          </c:yVal>
          <c:smooth val="1"/>
        </c:ser>
        <c:axId val="66176395"/>
        <c:axId val="47527016"/>
      </c:scatterChart>
      <c:scatterChart>
        <c:scatterStyle val="lineMarker"/>
        <c:varyColors val="0"/>
        <c:ser>
          <c:idx val="1"/>
          <c:order val="1"/>
          <c:tx>
            <c:strRef>
              <c:f>Calculator!$I$29</c:f>
              <c:strCache>
                <c:ptCount val="1"/>
                <c:pt idx="0">
                  <c:v>Hbf 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Calculator!$C$30:$C$50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60.00000000000001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179.99999999999997</c:v>
                </c:pt>
                <c:pt idx="10">
                  <c:v>199.99999999999997</c:v>
                </c:pt>
                <c:pt idx="11">
                  <c:v>219.99999999999997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300.00000000000006</c:v>
                </c:pt>
                <c:pt idx="16">
                  <c:v>320.00000000000006</c:v>
                </c:pt>
                <c:pt idx="17">
                  <c:v>340.00000000000006</c:v>
                </c:pt>
                <c:pt idx="18">
                  <c:v>360.0000000000001</c:v>
                </c:pt>
                <c:pt idx="19">
                  <c:v>380.0000000000001</c:v>
                </c:pt>
                <c:pt idx="20">
                  <c:v>400.0000000000001</c:v>
                </c:pt>
              </c:numCache>
            </c:numRef>
          </c:xVal>
          <c:yVal>
            <c:numRef>
              <c:f>Calculator!$I$30:$I$50</c:f>
              <c:numCache>
                <c:ptCount val="21"/>
                <c:pt idx="0">
                  <c:v>3.7671638456250007</c:v>
                </c:pt>
                <c:pt idx="1">
                  <c:v>3.9256868180887765</c:v>
                </c:pt>
                <c:pt idx="2">
                  <c:v>4.098137212915718</c:v>
                </c:pt>
                <c:pt idx="3">
                  <c:v>4.28643480483989</c:v>
                </c:pt>
                <c:pt idx="4">
                  <c:v>4.492869193441902</c:v>
                </c:pt>
                <c:pt idx="5">
                  <c:v>4.720193362656624</c:v>
                </c:pt>
                <c:pt idx="6">
                  <c:v>4.97174715674491</c:v>
                </c:pt>
                <c:pt idx="7">
                  <c:v>5.251622461373142</c:v>
                </c:pt>
                <c:pt idx="8">
                  <c:v>5.564887504088705</c:v>
                </c:pt>
                <c:pt idx="9">
                  <c:v>5.917896525892057</c:v>
                </c:pt>
                <c:pt idx="10">
                  <c:v>6.318725300169729</c:v>
                </c:pt>
                <c:pt idx="11">
                  <c:v>6.777796500867461</c:v>
                </c:pt>
                <c:pt idx="12">
                  <c:v>7.308799035303493</c:v>
                </c:pt>
                <c:pt idx="13">
                  <c:v>7.9300762588337035</c:v>
                </c:pt>
                <c:pt idx="14">
                  <c:v>8.666787988401076</c:v>
                </c:pt>
                <c:pt idx="15">
                  <c:v>9.554401057744569</c:v>
                </c:pt>
                <c:pt idx="16">
                  <c:v>10.644569531502292</c:v>
                </c:pt>
                <c:pt idx="17">
                  <c:v>12.015559045887763</c:v>
                </c:pt>
                <c:pt idx="18">
                  <c:v>13.79191784486141</c:v>
                </c:pt>
                <c:pt idx="19">
                  <c:v>16.184623723020675</c:v>
                </c:pt>
                <c:pt idx="20">
                  <c:v>19.581792266862646</c:v>
                </c:pt>
              </c:numCache>
            </c:numRef>
          </c:yVal>
          <c:smooth val="0"/>
        </c:ser>
        <c:axId val="58543241"/>
        <c:axId val="21448510"/>
      </c:scatterChart>
      <c:valAx>
        <c:axId val="66176395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Downchannel distance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7527016"/>
        <c:crosses val="autoZero"/>
        <c:crossBetween val="midCat"/>
        <c:dispUnits/>
      </c:valAx>
      <c:valAx>
        <c:axId val="47527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2000" b="1" i="0" u="none" baseline="-25000">
                    <a:latin typeface="Arial"/>
                    <a:ea typeface="Arial"/>
                    <a:cs typeface="Arial"/>
                  </a:rPr>
                  <a:t>bf</a:t>
                </a: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, H</a:t>
                </a:r>
                <a:r>
                  <a:rPr lang="en-US" cap="none" sz="2000" b="1" i="0" u="none" baseline="-25000">
                    <a:latin typeface="Arial"/>
                    <a:ea typeface="Arial"/>
                    <a:cs typeface="Arial"/>
                  </a:rPr>
                  <a:t>bf</a:t>
                </a: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6176395"/>
        <c:crosses val="autoZero"/>
        <c:crossBetween val="midCat"/>
        <c:dispUnits/>
      </c:valAx>
      <c:valAx>
        <c:axId val="58543241"/>
        <c:scaling>
          <c:orientation val="minMax"/>
        </c:scaling>
        <c:axPos val="b"/>
        <c:delete val="1"/>
        <c:majorTickMark val="in"/>
        <c:minorTickMark val="none"/>
        <c:tickLblPos val="nextTo"/>
        <c:crossAx val="21448510"/>
        <c:crosses val="max"/>
        <c:crossBetween val="midCat"/>
        <c:dispUnits/>
      </c:valAx>
      <c:valAx>
        <c:axId val="21448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854324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12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12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4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140625" style="1" customWidth="1"/>
    <col min="3" max="3" width="16.00390625" style="1" customWidth="1"/>
    <col min="4" max="4" width="13.00390625" style="1" customWidth="1"/>
    <col min="5" max="5" width="14.8515625" style="1" customWidth="1"/>
    <col min="6" max="6" width="13.7109375" style="1" customWidth="1"/>
    <col min="7" max="7" width="14.57421875" style="1" customWidth="1"/>
    <col min="8" max="8" width="14.00390625" style="1" customWidth="1"/>
    <col min="9" max="9" width="11.57421875" style="1" customWidth="1"/>
    <col min="10" max="10" width="11.00390625" style="1" customWidth="1"/>
    <col min="11" max="11" width="10.8515625" style="1" customWidth="1"/>
    <col min="12" max="12" width="14.00390625" style="1" bestFit="1" customWidth="1"/>
    <col min="13" max="15" width="10.140625" style="1" customWidth="1"/>
    <col min="16" max="16" width="10.28125" style="1" customWidth="1"/>
    <col min="17" max="17" width="10.7109375" style="1" customWidth="1"/>
    <col min="18" max="19" width="11.8515625" style="1" customWidth="1"/>
    <col min="20" max="20" width="11.7109375" style="1" customWidth="1"/>
    <col min="21" max="21" width="11.8515625" style="1" customWidth="1"/>
    <col min="22" max="22" width="11.57421875" style="1" customWidth="1"/>
    <col min="23" max="16384" width="9.140625" style="1" customWidth="1"/>
  </cols>
  <sheetData>
    <row r="2" spans="2:11" ht="18">
      <c r="B2" s="1" t="s">
        <v>71</v>
      </c>
      <c r="K2" s="2" t="s">
        <v>14</v>
      </c>
    </row>
    <row r="3" spans="3:12" ht="18">
      <c r="C3" s="1" t="s">
        <v>66</v>
      </c>
      <c r="L3" s="2" t="s">
        <v>13</v>
      </c>
    </row>
    <row r="4" spans="3:13" ht="19.5">
      <c r="C4" s="1" t="s">
        <v>51</v>
      </c>
      <c r="K4" s="3" t="s">
        <v>0</v>
      </c>
      <c r="L4" s="4">
        <v>1.86</v>
      </c>
      <c r="M4" s="1" t="s">
        <v>6</v>
      </c>
    </row>
    <row r="5" spans="2:13" ht="19.5">
      <c r="B5" s="1" t="s">
        <v>70</v>
      </c>
      <c r="G5" s="2"/>
      <c r="K5" s="3" t="s">
        <v>1</v>
      </c>
      <c r="L5" s="4">
        <v>0.05</v>
      </c>
      <c r="M5" s="1" t="s">
        <v>7</v>
      </c>
    </row>
    <row r="6" spans="6:13" ht="19.5">
      <c r="F6" s="1" t="s">
        <v>64</v>
      </c>
      <c r="H6" s="4"/>
      <c r="K6" s="3" t="s">
        <v>2</v>
      </c>
      <c r="L6" s="4">
        <v>0.4</v>
      </c>
      <c r="M6" s="1" t="s">
        <v>8</v>
      </c>
    </row>
    <row r="7" spans="2:13" ht="19.5">
      <c r="B7" s="2" t="s">
        <v>15</v>
      </c>
      <c r="F7" s="1" t="s">
        <v>65</v>
      </c>
      <c r="K7" s="1" t="s">
        <v>3</v>
      </c>
      <c r="L7" s="4">
        <v>0.1</v>
      </c>
      <c r="M7" s="1" t="s">
        <v>9</v>
      </c>
    </row>
    <row r="8" spans="3:19" ht="19.5">
      <c r="C8" s="2" t="s">
        <v>13</v>
      </c>
      <c r="K8" s="1" t="s">
        <v>4</v>
      </c>
      <c r="L8" s="4">
        <v>25</v>
      </c>
      <c r="M8" s="1" t="s">
        <v>10</v>
      </c>
      <c r="R8" s="1" t="s">
        <v>11</v>
      </c>
      <c r="S8" s="1">
        <f>1/L8^2</f>
        <v>0.0016</v>
      </c>
    </row>
    <row r="9" spans="2:13" ht="19.5">
      <c r="B9" s="1" t="s">
        <v>58</v>
      </c>
      <c r="C9" s="4">
        <v>12</v>
      </c>
      <c r="D9" s="1" t="s">
        <v>16</v>
      </c>
      <c r="E9" s="1" t="s">
        <v>25</v>
      </c>
      <c r="K9" s="3" t="s">
        <v>5</v>
      </c>
      <c r="L9" s="4">
        <v>1.5</v>
      </c>
      <c r="M9" s="1" t="s">
        <v>12</v>
      </c>
    </row>
    <row r="10" spans="2:13" ht="17.25">
      <c r="B10" s="1" t="s">
        <v>17</v>
      </c>
      <c r="C10" s="4">
        <v>400</v>
      </c>
      <c r="D10" s="1" t="s">
        <v>35</v>
      </c>
      <c r="E10" s="1" t="s">
        <v>61</v>
      </c>
      <c r="K10" s="1" t="s">
        <v>23</v>
      </c>
      <c r="L10" s="4">
        <v>1.65</v>
      </c>
      <c r="M10" s="1" t="s">
        <v>24</v>
      </c>
    </row>
    <row r="11" spans="2:13" ht="19.5">
      <c r="B11" s="1" t="s">
        <v>63</v>
      </c>
      <c r="C11" s="7">
        <f>C10/L9</f>
        <v>266.6666666666667</v>
      </c>
      <c r="D11" s="1" t="s">
        <v>35</v>
      </c>
      <c r="E11" s="1" t="s">
        <v>62</v>
      </c>
      <c r="K11" s="3" t="s">
        <v>44</v>
      </c>
      <c r="L11" s="4">
        <v>0</v>
      </c>
      <c r="M11" s="1" t="s">
        <v>45</v>
      </c>
    </row>
    <row r="12" spans="2:13" ht="19.5">
      <c r="B12" s="1" t="s">
        <v>18</v>
      </c>
      <c r="C12" s="4">
        <v>10</v>
      </c>
      <c r="D12" s="1" t="s">
        <v>19</v>
      </c>
      <c r="E12" s="1" t="s">
        <v>20</v>
      </c>
      <c r="K12" s="3" t="s">
        <v>46</v>
      </c>
      <c r="L12" s="4">
        <v>1000</v>
      </c>
      <c r="M12" s="1" t="s">
        <v>47</v>
      </c>
    </row>
    <row r="13" spans="2:5" ht="21">
      <c r="B13" s="1" t="s">
        <v>26</v>
      </c>
      <c r="C13" s="4">
        <v>5000</v>
      </c>
      <c r="D13" s="1" t="s">
        <v>22</v>
      </c>
      <c r="E13" s="1" t="s">
        <v>27</v>
      </c>
    </row>
    <row r="14" spans="2:5" ht="19.5">
      <c r="B14" s="1" t="s">
        <v>34</v>
      </c>
      <c r="C14" s="4">
        <v>8</v>
      </c>
      <c r="D14" s="1" t="s">
        <v>35</v>
      </c>
      <c r="E14" s="1" t="s">
        <v>36</v>
      </c>
    </row>
    <row r="15" spans="2:5" ht="17.25">
      <c r="B15" s="1" t="s">
        <v>55</v>
      </c>
      <c r="C15" s="4">
        <v>0.25</v>
      </c>
      <c r="D15" s="1" t="s">
        <v>56</v>
      </c>
      <c r="E15" s="1" t="s">
        <v>57</v>
      </c>
    </row>
    <row r="16" spans="2:5" ht="17.25">
      <c r="B16" s="3" t="s">
        <v>17</v>
      </c>
      <c r="C16" s="4">
        <v>2.5</v>
      </c>
      <c r="E16" s="1" t="s">
        <v>60</v>
      </c>
    </row>
    <row r="18" spans="2:5" ht="21">
      <c r="B18" s="1" t="s">
        <v>21</v>
      </c>
      <c r="C18" s="1">
        <f>C9*1000000/(60*60*24*365.25)/(L10+1)/L7</f>
        <v>1.4349322783711222</v>
      </c>
      <c r="D18" s="1" t="s">
        <v>22</v>
      </c>
      <c r="E18" s="1" t="s">
        <v>59</v>
      </c>
    </row>
    <row r="19" spans="2:5" ht="17.25">
      <c r="B19" s="1" t="s">
        <v>28</v>
      </c>
      <c r="C19" s="1">
        <f>C18/(C18+C13)</f>
        <v>0.00028690411807825886</v>
      </c>
      <c r="E19" s="1" t="s">
        <v>29</v>
      </c>
    </row>
    <row r="20" spans="2:5" ht="17.25">
      <c r="B20" s="1" t="s">
        <v>30</v>
      </c>
      <c r="C20" s="1">
        <f>((L10+1)*C18)/(C18+C13)*1000000</f>
        <v>760.2959129073859</v>
      </c>
      <c r="E20" s="1" t="s">
        <v>31</v>
      </c>
    </row>
    <row r="22" spans="2:5" ht="19.5">
      <c r="B22" s="1" t="s">
        <v>32</v>
      </c>
      <c r="C22" s="5">
        <f>L10*SQRT(S8)/L5/L4*C18/C13</f>
        <v>0.00020366780725267542</v>
      </c>
      <c r="E22" s="1" t="s">
        <v>69</v>
      </c>
    </row>
    <row r="23" spans="2:5" ht="17.25">
      <c r="B23" s="3" t="s">
        <v>33</v>
      </c>
      <c r="C23" s="1">
        <f>(1-L6)*(C14*1000)*(C12/1000/(60*60*24*365.25))*(C10*1000)/L7/L9/C18/(1+C16)</f>
        <v>0.8076190476190476</v>
      </c>
      <c r="E23" s="8" t="s">
        <v>37</v>
      </c>
    </row>
    <row r="24" ht="17.25">
      <c r="E24" s="9" t="s">
        <v>67</v>
      </c>
    </row>
    <row r="25" ht="17.25">
      <c r="F25" s="9" t="s">
        <v>38</v>
      </c>
    </row>
    <row r="26" ht="17.25">
      <c r="C26" s="5" t="s">
        <v>68</v>
      </c>
    </row>
    <row r="27" ht="17.25">
      <c r="J27" s="3" t="s">
        <v>49</v>
      </c>
    </row>
    <row r="28" spans="9:22" ht="17.25">
      <c r="I28" s="1" t="s">
        <v>50</v>
      </c>
      <c r="J28" s="1">
        <v>0</v>
      </c>
      <c r="K28" s="1">
        <f>J28+1000</f>
        <v>1000</v>
      </c>
      <c r="L28" s="1">
        <f aca="true" t="shared" si="0" ref="L28:V28">K28+1000</f>
        <v>2000</v>
      </c>
      <c r="M28" s="1">
        <f t="shared" si="0"/>
        <v>3000</v>
      </c>
      <c r="N28" s="1">
        <f t="shared" si="0"/>
        <v>4000</v>
      </c>
      <c r="O28" s="1">
        <f t="shared" si="0"/>
        <v>5000</v>
      </c>
      <c r="P28" s="1">
        <f t="shared" si="0"/>
        <v>6000</v>
      </c>
      <c r="Q28" s="1">
        <f t="shared" si="0"/>
        <v>7000</v>
      </c>
      <c r="R28" s="1">
        <f t="shared" si="0"/>
        <v>8000</v>
      </c>
      <c r="S28" s="1">
        <f t="shared" si="0"/>
        <v>9000</v>
      </c>
      <c r="T28" s="1">
        <f>S28+1000</f>
        <v>10000</v>
      </c>
      <c r="U28" s="1">
        <f t="shared" si="0"/>
        <v>11000</v>
      </c>
      <c r="V28" s="1">
        <f t="shared" si="0"/>
        <v>12000</v>
      </c>
    </row>
    <row r="29" spans="2:22" ht="21">
      <c r="B29" s="1" t="s">
        <v>42</v>
      </c>
      <c r="C29" s="1" t="s">
        <v>41</v>
      </c>
      <c r="D29" s="1" t="s">
        <v>54</v>
      </c>
      <c r="E29" s="1" t="s">
        <v>43</v>
      </c>
      <c r="F29" s="1" t="s">
        <v>39</v>
      </c>
      <c r="G29" s="3" t="s">
        <v>40</v>
      </c>
      <c r="H29" s="1" t="s">
        <v>52</v>
      </c>
      <c r="I29" s="1" t="s">
        <v>53</v>
      </c>
      <c r="J29" s="1" t="str">
        <f>TEXT(J28,0)&amp;" yr"</f>
        <v>0 yr</v>
      </c>
      <c r="K29" s="1" t="str">
        <f aca="true" t="shared" si="1" ref="K29:V29">TEXT(K28,0)&amp;" yr"</f>
        <v>1000 yr</v>
      </c>
      <c r="L29" s="1" t="str">
        <f t="shared" si="1"/>
        <v>2000 yr</v>
      </c>
      <c r="M29" s="1" t="str">
        <f t="shared" si="1"/>
        <v>3000 yr</v>
      </c>
      <c r="N29" s="1" t="str">
        <f t="shared" si="1"/>
        <v>4000 yr</v>
      </c>
      <c r="O29" s="1" t="str">
        <f t="shared" si="1"/>
        <v>5000 yr</v>
      </c>
      <c r="P29" s="1" t="str">
        <f t="shared" si="1"/>
        <v>6000 yr</v>
      </c>
      <c r="Q29" s="1" t="str">
        <f t="shared" si="1"/>
        <v>7000 yr</v>
      </c>
      <c r="R29" s="1" t="str">
        <f t="shared" si="1"/>
        <v>8000 yr</v>
      </c>
      <c r="S29" s="1" t="str">
        <f t="shared" si="1"/>
        <v>9000 yr</v>
      </c>
      <c r="T29" s="1" t="str">
        <f t="shared" si="1"/>
        <v>10000 yr</v>
      </c>
      <c r="U29" s="1" t="str">
        <f t="shared" si="1"/>
        <v>11000 yr</v>
      </c>
      <c r="V29" s="1" t="str">
        <f t="shared" si="1"/>
        <v>12000 yr</v>
      </c>
    </row>
    <row r="30" spans="2:22" ht="17.25">
      <c r="B30" s="1">
        <v>0</v>
      </c>
      <c r="C30" s="1">
        <f>B30*$C$10</f>
        <v>0</v>
      </c>
      <c r="D30" s="1">
        <f aca="true" t="shared" si="2" ref="D30:D50">$C$18*(1-$C$23*B30)</f>
        <v>1.4349322783711222</v>
      </c>
      <c r="E30" s="5">
        <f aca="true" t="shared" si="3" ref="E30:E50">$C$22*(1-$C$23*B30)</f>
        <v>0.00020366780725267542</v>
      </c>
      <c r="F30" s="1">
        <f aca="true" t="shared" si="4" ref="F30:F49">$C$22*((1-0.5*$C$23)-B30+0.5*$C$23*B30^2)</f>
        <v>0.00012142480699064267</v>
      </c>
      <c r="G30" s="1">
        <f>$C$10*1000*F30</f>
        <v>48.56992279625707</v>
      </c>
      <c r="H30" s="1">
        <f aca="true" t="shared" si="5" ref="H30:H50">$S$8/$L$5/($L$4^2.5)/SQRT($L$10)*D30/SQRT(9.81*$C$15/1000)/($C$15/1000)</f>
        <v>611.9452019696745</v>
      </c>
      <c r="I30" s="1">
        <f aca="true" t="shared" si="6" ref="I30:I50">$L$5*($L$4^2)/SQRT($S$8)*$C$13/D30*($C$15/1000)</f>
        <v>3.7671638456250007</v>
      </c>
      <c r="J30" s="1">
        <f aca="true" t="shared" si="7" ref="J30:V39">$L$11+($C$12/1000)*J$28+$G30</f>
        <v>48.56992279625707</v>
      </c>
      <c r="K30" s="1">
        <f t="shared" si="7"/>
        <v>58.56992279625707</v>
      </c>
      <c r="L30" s="1">
        <f t="shared" si="7"/>
        <v>68.56992279625706</v>
      </c>
      <c r="M30" s="1">
        <f t="shared" si="7"/>
        <v>78.56992279625706</v>
      </c>
      <c r="N30" s="1">
        <f t="shared" si="7"/>
        <v>88.56992279625706</v>
      </c>
      <c r="O30" s="1">
        <f t="shared" si="7"/>
        <v>98.56992279625706</v>
      </c>
      <c r="P30" s="1">
        <f t="shared" si="7"/>
        <v>108.56992279625706</v>
      </c>
      <c r="Q30" s="1">
        <f t="shared" si="7"/>
        <v>118.56992279625706</v>
      </c>
      <c r="R30" s="1">
        <f t="shared" si="7"/>
        <v>128.56992279625706</v>
      </c>
      <c r="S30" s="1">
        <f t="shared" si="7"/>
        <v>138.56992279625706</v>
      </c>
      <c r="T30" s="1">
        <f t="shared" si="7"/>
        <v>148.56992279625706</v>
      </c>
      <c r="U30" s="1">
        <f t="shared" si="7"/>
        <v>158.56992279625706</v>
      </c>
      <c r="V30" s="1">
        <f t="shared" si="7"/>
        <v>168.56992279625706</v>
      </c>
    </row>
    <row r="31" spans="2:22" ht="17.25">
      <c r="B31" s="1">
        <f aca="true" t="shared" si="8" ref="B31:B50">B30+0.05</f>
        <v>0.05</v>
      </c>
      <c r="C31" s="1">
        <f aca="true" t="shared" si="9" ref="C31:C50">B31*$C$10</f>
        <v>20</v>
      </c>
      <c r="D31" s="1">
        <f t="shared" si="2"/>
        <v>1.3769883463683263</v>
      </c>
      <c r="E31" s="5">
        <f t="shared" si="3"/>
        <v>0.00019544350722647215</v>
      </c>
      <c r="F31" s="1">
        <f t="shared" si="4"/>
        <v>0.00011144702412866397</v>
      </c>
      <c r="G31" s="1">
        <f aca="true" t="shared" si="10" ref="G31:G50">$C$10*1000*F31</f>
        <v>44.57880965146559</v>
      </c>
      <c r="H31" s="1">
        <f t="shared" si="5"/>
        <v>587.2342719091847</v>
      </c>
      <c r="I31" s="1">
        <f t="shared" si="6"/>
        <v>3.9256868180887765</v>
      </c>
      <c r="J31" s="1">
        <f t="shared" si="7"/>
        <v>44.57880965146559</v>
      </c>
      <c r="K31" s="1">
        <f t="shared" si="7"/>
        <v>54.57880965146559</v>
      </c>
      <c r="L31" s="1">
        <f t="shared" si="7"/>
        <v>64.57880965146559</v>
      </c>
      <c r="M31" s="1">
        <f t="shared" si="7"/>
        <v>74.57880965146559</v>
      </c>
      <c r="N31" s="1">
        <f t="shared" si="7"/>
        <v>84.57880965146559</v>
      </c>
      <c r="O31" s="1">
        <f t="shared" si="7"/>
        <v>94.57880965146559</v>
      </c>
      <c r="P31" s="1">
        <f t="shared" si="7"/>
        <v>104.57880965146559</v>
      </c>
      <c r="Q31" s="1">
        <f t="shared" si="7"/>
        <v>114.57880965146559</v>
      </c>
      <c r="R31" s="1">
        <f t="shared" si="7"/>
        <v>124.57880965146559</v>
      </c>
      <c r="S31" s="1">
        <f t="shared" si="7"/>
        <v>134.57880965146558</v>
      </c>
      <c r="T31" s="1">
        <f t="shared" si="7"/>
        <v>144.57880965146558</v>
      </c>
      <c r="U31" s="1">
        <f t="shared" si="7"/>
        <v>154.57880965146558</v>
      </c>
      <c r="V31" s="1">
        <f t="shared" si="7"/>
        <v>164.57880965146558</v>
      </c>
    </row>
    <row r="32" spans="2:22" ht="17.25">
      <c r="B32" s="1">
        <f t="shared" si="8"/>
        <v>0.1</v>
      </c>
      <c r="C32" s="1">
        <f t="shared" si="9"/>
        <v>40</v>
      </c>
      <c r="D32" s="1">
        <f t="shared" si="2"/>
        <v>1.3190444143655307</v>
      </c>
      <c r="E32" s="5">
        <f t="shared" si="3"/>
        <v>0.00018721920720026885</v>
      </c>
      <c r="F32" s="1">
        <f t="shared" si="4"/>
        <v>0.00010188045626799547</v>
      </c>
      <c r="G32" s="1">
        <f t="shared" si="10"/>
        <v>40.752182507198185</v>
      </c>
      <c r="H32" s="1">
        <f t="shared" si="5"/>
        <v>562.5233418486952</v>
      </c>
      <c r="I32" s="1">
        <f t="shared" si="6"/>
        <v>4.098137212915718</v>
      </c>
      <c r="J32" s="1">
        <f t="shared" si="7"/>
        <v>40.752182507198185</v>
      </c>
      <c r="K32" s="1">
        <f t="shared" si="7"/>
        <v>50.752182507198185</v>
      </c>
      <c r="L32" s="1">
        <f t="shared" si="7"/>
        <v>60.752182507198185</v>
      </c>
      <c r="M32" s="1">
        <f t="shared" si="7"/>
        <v>70.75218250719819</v>
      </c>
      <c r="N32" s="1">
        <f t="shared" si="7"/>
        <v>80.75218250719819</v>
      </c>
      <c r="O32" s="1">
        <f t="shared" si="7"/>
        <v>90.75218250719819</v>
      </c>
      <c r="P32" s="1">
        <f t="shared" si="7"/>
        <v>100.75218250719819</v>
      </c>
      <c r="Q32" s="1">
        <f t="shared" si="7"/>
        <v>110.75218250719819</v>
      </c>
      <c r="R32" s="1">
        <f t="shared" si="7"/>
        <v>120.75218250719819</v>
      </c>
      <c r="S32" s="1">
        <f t="shared" si="7"/>
        <v>130.7521825071982</v>
      </c>
      <c r="T32" s="1">
        <f t="shared" si="7"/>
        <v>140.7521825071982</v>
      </c>
      <c r="U32" s="1">
        <f t="shared" si="7"/>
        <v>150.7521825071982</v>
      </c>
      <c r="V32" s="1">
        <f t="shared" si="7"/>
        <v>160.7521825071982</v>
      </c>
    </row>
    <row r="33" spans="2:22" ht="17.25">
      <c r="B33" s="1">
        <f t="shared" si="8"/>
        <v>0.15000000000000002</v>
      </c>
      <c r="C33" s="1">
        <f t="shared" si="9"/>
        <v>60.00000000000001</v>
      </c>
      <c r="D33" s="1">
        <f t="shared" si="2"/>
        <v>1.261100482362735</v>
      </c>
      <c r="E33" s="5">
        <f t="shared" si="3"/>
        <v>0.0001789949071740656</v>
      </c>
      <c r="F33" s="1">
        <f t="shared" si="4"/>
        <v>9.27251034086371E-05</v>
      </c>
      <c r="G33" s="1">
        <f t="shared" si="10"/>
        <v>37.09004136345484</v>
      </c>
      <c r="H33" s="1">
        <f t="shared" si="5"/>
        <v>537.8124117882054</v>
      </c>
      <c r="I33" s="1">
        <f t="shared" si="6"/>
        <v>4.28643480483989</v>
      </c>
      <c r="J33" s="1">
        <f t="shared" si="7"/>
        <v>37.09004136345484</v>
      </c>
      <c r="K33" s="1">
        <f t="shared" si="7"/>
        <v>47.09004136345484</v>
      </c>
      <c r="L33" s="1">
        <f t="shared" si="7"/>
        <v>57.09004136345484</v>
      </c>
      <c r="M33" s="1">
        <f t="shared" si="7"/>
        <v>67.09004136345484</v>
      </c>
      <c r="N33" s="1">
        <f t="shared" si="7"/>
        <v>77.09004136345484</v>
      </c>
      <c r="O33" s="1">
        <f t="shared" si="7"/>
        <v>87.09004136345484</v>
      </c>
      <c r="P33" s="1">
        <f t="shared" si="7"/>
        <v>97.09004136345484</v>
      </c>
      <c r="Q33" s="1">
        <f t="shared" si="7"/>
        <v>107.09004136345484</v>
      </c>
      <c r="R33" s="1">
        <f t="shared" si="7"/>
        <v>117.09004136345484</v>
      </c>
      <c r="S33" s="1">
        <f t="shared" si="7"/>
        <v>127.09004136345484</v>
      </c>
      <c r="T33" s="1">
        <f t="shared" si="7"/>
        <v>137.09004136345484</v>
      </c>
      <c r="U33" s="1">
        <f t="shared" si="7"/>
        <v>147.09004136345484</v>
      </c>
      <c r="V33" s="1">
        <f t="shared" si="7"/>
        <v>157.09004136345484</v>
      </c>
    </row>
    <row r="34" spans="2:22" ht="17.25">
      <c r="B34" s="1">
        <f t="shared" si="8"/>
        <v>0.2</v>
      </c>
      <c r="C34" s="1">
        <f t="shared" si="9"/>
        <v>80</v>
      </c>
      <c r="D34" s="1">
        <f t="shared" si="2"/>
        <v>1.203156550359939</v>
      </c>
      <c r="E34" s="5">
        <f t="shared" si="3"/>
        <v>0.00017077060714786233</v>
      </c>
      <c r="F34" s="1">
        <f t="shared" si="4"/>
        <v>8.39809655505889E-05</v>
      </c>
      <c r="G34" s="1">
        <f t="shared" si="10"/>
        <v>33.59238622023556</v>
      </c>
      <c r="H34" s="1">
        <f t="shared" si="5"/>
        <v>513.1014817277156</v>
      </c>
      <c r="I34" s="1">
        <f t="shared" si="6"/>
        <v>4.492869193441902</v>
      </c>
      <c r="J34" s="1">
        <f t="shared" si="7"/>
        <v>33.59238622023556</v>
      </c>
      <c r="K34" s="1">
        <f t="shared" si="7"/>
        <v>43.59238622023556</v>
      </c>
      <c r="L34" s="1">
        <f t="shared" si="7"/>
        <v>53.59238622023556</v>
      </c>
      <c r="M34" s="1">
        <f t="shared" si="7"/>
        <v>63.59238622023556</v>
      </c>
      <c r="N34" s="1">
        <f t="shared" si="7"/>
        <v>73.59238622023557</v>
      </c>
      <c r="O34" s="1">
        <f t="shared" si="7"/>
        <v>83.59238622023557</v>
      </c>
      <c r="P34" s="1">
        <f t="shared" si="7"/>
        <v>93.59238622023557</v>
      </c>
      <c r="Q34" s="1">
        <f t="shared" si="7"/>
        <v>103.59238622023557</v>
      </c>
      <c r="R34" s="1">
        <f t="shared" si="7"/>
        <v>113.59238622023557</v>
      </c>
      <c r="S34" s="1">
        <f t="shared" si="7"/>
        <v>123.59238622023557</v>
      </c>
      <c r="T34" s="1">
        <f t="shared" si="7"/>
        <v>133.59238622023557</v>
      </c>
      <c r="U34" s="1">
        <f t="shared" si="7"/>
        <v>143.59238622023557</v>
      </c>
      <c r="V34" s="1">
        <f t="shared" si="7"/>
        <v>153.59238622023557</v>
      </c>
    </row>
    <row r="35" spans="2:22" ht="17.25">
      <c r="B35" s="1">
        <f t="shared" si="8"/>
        <v>0.25</v>
      </c>
      <c r="C35" s="1">
        <f t="shared" si="9"/>
        <v>100</v>
      </c>
      <c r="D35" s="1">
        <f t="shared" si="2"/>
        <v>1.1452126183571432</v>
      </c>
      <c r="E35" s="5">
        <f t="shared" si="3"/>
        <v>0.00016254630712165904</v>
      </c>
      <c r="F35" s="1">
        <f t="shared" si="4"/>
        <v>7.564804269385086E-05</v>
      </c>
      <c r="G35" s="1">
        <f t="shared" si="10"/>
        <v>30.259217077540345</v>
      </c>
      <c r="H35" s="1">
        <f t="shared" si="5"/>
        <v>488.39055166722596</v>
      </c>
      <c r="I35" s="1">
        <f t="shared" si="6"/>
        <v>4.720193362656624</v>
      </c>
      <c r="J35" s="1">
        <f t="shared" si="7"/>
        <v>30.259217077540345</v>
      </c>
      <c r="K35" s="1">
        <f t="shared" si="7"/>
        <v>40.25921707754034</v>
      </c>
      <c r="L35" s="1">
        <f t="shared" si="7"/>
        <v>50.25921707754034</v>
      </c>
      <c r="M35" s="1">
        <f t="shared" si="7"/>
        <v>60.25921707754034</v>
      </c>
      <c r="N35" s="1">
        <f t="shared" si="7"/>
        <v>70.25921707754034</v>
      </c>
      <c r="O35" s="1">
        <f t="shared" si="7"/>
        <v>80.25921707754034</v>
      </c>
      <c r="P35" s="1">
        <f t="shared" si="7"/>
        <v>90.25921707754034</v>
      </c>
      <c r="Q35" s="1">
        <f t="shared" si="7"/>
        <v>100.25921707754034</v>
      </c>
      <c r="R35" s="1">
        <f t="shared" si="7"/>
        <v>110.25921707754034</v>
      </c>
      <c r="S35" s="1">
        <f t="shared" si="7"/>
        <v>120.25921707754034</v>
      </c>
      <c r="T35" s="1">
        <f t="shared" si="7"/>
        <v>130.25921707754034</v>
      </c>
      <c r="U35" s="1">
        <f t="shared" si="7"/>
        <v>140.25921707754034</v>
      </c>
      <c r="V35" s="1">
        <f t="shared" si="7"/>
        <v>150.25921707754034</v>
      </c>
    </row>
    <row r="36" spans="2:22" ht="17.25">
      <c r="B36" s="1">
        <f t="shared" si="8"/>
        <v>0.3</v>
      </c>
      <c r="C36" s="1">
        <f t="shared" si="9"/>
        <v>120</v>
      </c>
      <c r="D36" s="1">
        <f t="shared" si="2"/>
        <v>1.0872686863543475</v>
      </c>
      <c r="E36" s="5">
        <f t="shared" si="3"/>
        <v>0.0001543220070954558</v>
      </c>
      <c r="F36" s="1">
        <f t="shared" si="4"/>
        <v>6.772633483842299E-05</v>
      </c>
      <c r="G36" s="1">
        <f t="shared" si="10"/>
        <v>27.090533935369194</v>
      </c>
      <c r="H36" s="1">
        <f t="shared" si="5"/>
        <v>463.6796216067362</v>
      </c>
      <c r="I36" s="1">
        <f t="shared" si="6"/>
        <v>4.97174715674491</v>
      </c>
      <c r="J36" s="1">
        <f t="shared" si="7"/>
        <v>27.090533935369194</v>
      </c>
      <c r="K36" s="1">
        <f t="shared" si="7"/>
        <v>37.090533935369194</v>
      </c>
      <c r="L36" s="1">
        <f t="shared" si="7"/>
        <v>47.090533935369194</v>
      </c>
      <c r="M36" s="1">
        <f t="shared" si="7"/>
        <v>57.090533935369194</v>
      </c>
      <c r="N36" s="1">
        <f t="shared" si="7"/>
        <v>67.0905339353692</v>
      </c>
      <c r="O36" s="1">
        <f t="shared" si="7"/>
        <v>77.0905339353692</v>
      </c>
      <c r="P36" s="1">
        <f t="shared" si="7"/>
        <v>87.0905339353692</v>
      </c>
      <c r="Q36" s="1">
        <f t="shared" si="7"/>
        <v>97.0905339353692</v>
      </c>
      <c r="R36" s="1">
        <f t="shared" si="7"/>
        <v>107.0905339353692</v>
      </c>
      <c r="S36" s="1">
        <f t="shared" si="7"/>
        <v>117.0905339353692</v>
      </c>
      <c r="T36" s="1">
        <f t="shared" si="7"/>
        <v>127.0905339353692</v>
      </c>
      <c r="U36" s="1">
        <f t="shared" si="7"/>
        <v>137.0905339353692</v>
      </c>
      <c r="V36" s="1">
        <f t="shared" si="7"/>
        <v>147.0905339353692</v>
      </c>
    </row>
    <row r="37" spans="2:22" ht="17.25">
      <c r="B37" s="1">
        <f t="shared" si="8"/>
        <v>0.35</v>
      </c>
      <c r="C37" s="1">
        <f t="shared" si="9"/>
        <v>140</v>
      </c>
      <c r="D37" s="1">
        <f t="shared" si="2"/>
        <v>1.0293247543515518</v>
      </c>
      <c r="E37" s="5">
        <f t="shared" si="3"/>
        <v>0.00014609770706925252</v>
      </c>
      <c r="F37" s="1">
        <f t="shared" si="4"/>
        <v>6.021584198430529E-05</v>
      </c>
      <c r="G37" s="1">
        <f t="shared" si="10"/>
        <v>24.086336793722115</v>
      </c>
      <c r="H37" s="1">
        <f t="shared" si="5"/>
        <v>438.9686915462466</v>
      </c>
      <c r="I37" s="1">
        <f t="shared" si="6"/>
        <v>5.251622461373142</v>
      </c>
      <c r="J37" s="1">
        <f t="shared" si="7"/>
        <v>24.086336793722115</v>
      </c>
      <c r="K37" s="1">
        <f t="shared" si="7"/>
        <v>34.08633679372211</v>
      </c>
      <c r="L37" s="1">
        <f t="shared" si="7"/>
        <v>44.08633679372211</v>
      </c>
      <c r="M37" s="1">
        <f t="shared" si="7"/>
        <v>54.08633679372211</v>
      </c>
      <c r="N37" s="1">
        <f t="shared" si="7"/>
        <v>64.08633679372211</v>
      </c>
      <c r="O37" s="1">
        <f t="shared" si="7"/>
        <v>74.08633679372211</v>
      </c>
      <c r="P37" s="1">
        <f t="shared" si="7"/>
        <v>84.08633679372211</v>
      </c>
      <c r="Q37" s="1">
        <f t="shared" si="7"/>
        <v>94.08633679372211</v>
      </c>
      <c r="R37" s="1">
        <f t="shared" si="7"/>
        <v>104.08633679372211</v>
      </c>
      <c r="S37" s="1">
        <f t="shared" si="7"/>
        <v>114.08633679372211</v>
      </c>
      <c r="T37" s="1">
        <f t="shared" si="7"/>
        <v>124.08633679372211</v>
      </c>
      <c r="U37" s="1">
        <f t="shared" si="7"/>
        <v>134.08633679372213</v>
      </c>
      <c r="V37" s="1">
        <f t="shared" si="7"/>
        <v>144.08633679372213</v>
      </c>
    </row>
    <row r="38" spans="2:22" ht="17.25">
      <c r="B38" s="1">
        <f t="shared" si="8"/>
        <v>0.39999999999999997</v>
      </c>
      <c r="C38" s="1">
        <f t="shared" si="9"/>
        <v>160</v>
      </c>
      <c r="D38" s="1">
        <f t="shared" si="2"/>
        <v>0.9713808223487559</v>
      </c>
      <c r="E38" s="5">
        <f t="shared" si="3"/>
        <v>0.00013787340704304922</v>
      </c>
      <c r="F38" s="1">
        <f t="shared" si="4"/>
        <v>5.3116564131497746E-05</v>
      </c>
      <c r="G38" s="1">
        <f t="shared" si="10"/>
        <v>21.2466256525991</v>
      </c>
      <c r="H38" s="1">
        <f t="shared" si="5"/>
        <v>414.25776148575676</v>
      </c>
      <c r="I38" s="1">
        <f t="shared" si="6"/>
        <v>5.564887504088705</v>
      </c>
      <c r="J38" s="1">
        <f t="shared" si="7"/>
        <v>21.2466256525991</v>
      </c>
      <c r="K38" s="1">
        <f t="shared" si="7"/>
        <v>31.2466256525991</v>
      </c>
      <c r="L38" s="1">
        <f t="shared" si="7"/>
        <v>41.2466256525991</v>
      </c>
      <c r="M38" s="1">
        <f t="shared" si="7"/>
        <v>51.2466256525991</v>
      </c>
      <c r="N38" s="1">
        <f t="shared" si="7"/>
        <v>61.2466256525991</v>
      </c>
      <c r="O38" s="1">
        <f t="shared" si="7"/>
        <v>71.2466256525991</v>
      </c>
      <c r="P38" s="1">
        <f t="shared" si="7"/>
        <v>81.2466256525991</v>
      </c>
      <c r="Q38" s="1">
        <f t="shared" si="7"/>
        <v>91.2466256525991</v>
      </c>
      <c r="R38" s="1">
        <f t="shared" si="7"/>
        <v>101.2466256525991</v>
      </c>
      <c r="S38" s="1">
        <f t="shared" si="7"/>
        <v>111.2466256525991</v>
      </c>
      <c r="T38" s="1">
        <f t="shared" si="7"/>
        <v>121.2466256525991</v>
      </c>
      <c r="U38" s="1">
        <f t="shared" si="7"/>
        <v>131.2466256525991</v>
      </c>
      <c r="V38" s="1">
        <f t="shared" si="7"/>
        <v>141.2466256525991</v>
      </c>
    </row>
    <row r="39" spans="2:22" ht="17.25">
      <c r="B39" s="1">
        <f t="shared" si="8"/>
        <v>0.44999999999999996</v>
      </c>
      <c r="C39" s="1">
        <f t="shared" si="9"/>
        <v>179.99999999999997</v>
      </c>
      <c r="D39" s="1">
        <f t="shared" si="2"/>
        <v>0.9134368903459601</v>
      </c>
      <c r="E39" s="5">
        <f t="shared" si="3"/>
        <v>0.00012964910701684595</v>
      </c>
      <c r="F39" s="1">
        <f t="shared" si="4"/>
        <v>4.642850128000037E-05</v>
      </c>
      <c r="G39" s="1">
        <f t="shared" si="10"/>
        <v>18.571400512000146</v>
      </c>
      <c r="H39" s="1">
        <f t="shared" si="5"/>
        <v>389.5468314252671</v>
      </c>
      <c r="I39" s="1">
        <f t="shared" si="6"/>
        <v>5.917896525892057</v>
      </c>
      <c r="J39" s="1">
        <f t="shared" si="7"/>
        <v>18.571400512000146</v>
      </c>
      <c r="K39" s="1">
        <f t="shared" si="7"/>
        <v>28.571400512000146</v>
      </c>
      <c r="L39" s="1">
        <f t="shared" si="7"/>
        <v>38.571400512000146</v>
      </c>
      <c r="M39" s="1">
        <f t="shared" si="7"/>
        <v>48.571400512000146</v>
      </c>
      <c r="N39" s="1">
        <f t="shared" si="7"/>
        <v>58.571400512000146</v>
      </c>
      <c r="O39" s="1">
        <f t="shared" si="7"/>
        <v>68.57140051200014</v>
      </c>
      <c r="P39" s="1">
        <f t="shared" si="7"/>
        <v>78.57140051200014</v>
      </c>
      <c r="Q39" s="1">
        <f t="shared" si="7"/>
        <v>88.57140051200014</v>
      </c>
      <c r="R39" s="1">
        <f t="shared" si="7"/>
        <v>98.57140051200014</v>
      </c>
      <c r="S39" s="1">
        <f t="shared" si="7"/>
        <v>108.57140051200014</v>
      </c>
      <c r="T39" s="1">
        <f t="shared" si="7"/>
        <v>118.57140051200014</v>
      </c>
      <c r="U39" s="1">
        <f t="shared" si="7"/>
        <v>128.57140051200014</v>
      </c>
      <c r="V39" s="1">
        <f t="shared" si="7"/>
        <v>138.57140051200014</v>
      </c>
    </row>
    <row r="40" spans="2:22" ht="17.25">
      <c r="B40" s="1">
        <f t="shared" si="8"/>
        <v>0.49999999999999994</v>
      </c>
      <c r="C40" s="1">
        <f t="shared" si="9"/>
        <v>199.99999999999997</v>
      </c>
      <c r="D40" s="1">
        <f t="shared" si="2"/>
        <v>0.8554929583431644</v>
      </c>
      <c r="E40" s="5">
        <f t="shared" si="3"/>
        <v>0.0001214248069906427</v>
      </c>
      <c r="F40" s="1">
        <f t="shared" si="4"/>
        <v>4.015165342981315E-05</v>
      </c>
      <c r="G40" s="1">
        <f t="shared" si="10"/>
        <v>16.06066137192526</v>
      </c>
      <c r="H40" s="1">
        <f t="shared" si="5"/>
        <v>364.8359013647774</v>
      </c>
      <c r="I40" s="1">
        <f t="shared" si="6"/>
        <v>6.318725300169729</v>
      </c>
      <c r="J40" s="1">
        <f aca="true" t="shared" si="11" ref="J40:V50">$L$11+($C$12/1000)*J$28+$G40</f>
        <v>16.06066137192526</v>
      </c>
      <c r="K40" s="1">
        <f t="shared" si="11"/>
        <v>26.06066137192526</v>
      </c>
      <c r="L40" s="1">
        <f t="shared" si="11"/>
        <v>36.06066137192526</v>
      </c>
      <c r="M40" s="1">
        <f t="shared" si="11"/>
        <v>46.06066137192526</v>
      </c>
      <c r="N40" s="1">
        <f t="shared" si="11"/>
        <v>56.06066137192526</v>
      </c>
      <c r="O40" s="1">
        <f t="shared" si="11"/>
        <v>66.06066137192526</v>
      </c>
      <c r="P40" s="1">
        <f t="shared" si="11"/>
        <v>76.06066137192526</v>
      </c>
      <c r="Q40" s="1">
        <f t="shared" si="11"/>
        <v>86.06066137192526</v>
      </c>
      <c r="R40" s="1">
        <f t="shared" si="11"/>
        <v>96.06066137192526</v>
      </c>
      <c r="S40" s="1">
        <f t="shared" si="11"/>
        <v>106.06066137192526</v>
      </c>
      <c r="T40" s="1">
        <f t="shared" si="11"/>
        <v>116.06066137192526</v>
      </c>
      <c r="U40" s="1">
        <f t="shared" si="11"/>
        <v>126.06066137192526</v>
      </c>
      <c r="V40" s="1">
        <f t="shared" si="11"/>
        <v>136.06066137192525</v>
      </c>
    </row>
    <row r="41" spans="2:22" ht="17.25">
      <c r="B41" s="1">
        <f t="shared" si="8"/>
        <v>0.5499999999999999</v>
      </c>
      <c r="C41" s="1">
        <f t="shared" si="9"/>
        <v>219.99999999999997</v>
      </c>
      <c r="D41" s="1">
        <f t="shared" si="2"/>
        <v>0.7975490263403686</v>
      </c>
      <c r="E41" s="5">
        <f t="shared" si="3"/>
        <v>0.00011320050696443941</v>
      </c>
      <c r="F41" s="1">
        <f t="shared" si="4"/>
        <v>3.42860205809361E-05</v>
      </c>
      <c r="G41" s="1">
        <f t="shared" si="10"/>
        <v>13.71440823237444</v>
      </c>
      <c r="H41" s="1">
        <f t="shared" si="5"/>
        <v>340.12497130428767</v>
      </c>
      <c r="I41" s="1">
        <f t="shared" si="6"/>
        <v>6.777796500867461</v>
      </c>
      <c r="J41" s="1">
        <f t="shared" si="11"/>
        <v>13.71440823237444</v>
      </c>
      <c r="K41" s="1">
        <f t="shared" si="11"/>
        <v>23.71440823237444</v>
      </c>
      <c r="L41" s="1">
        <f t="shared" si="11"/>
        <v>33.71440823237444</v>
      </c>
      <c r="M41" s="1">
        <f t="shared" si="11"/>
        <v>43.71440823237444</v>
      </c>
      <c r="N41" s="1">
        <f t="shared" si="11"/>
        <v>53.71440823237444</v>
      </c>
      <c r="O41" s="1">
        <f t="shared" si="11"/>
        <v>63.71440823237444</v>
      </c>
      <c r="P41" s="1">
        <f t="shared" si="11"/>
        <v>73.71440823237444</v>
      </c>
      <c r="Q41" s="1">
        <f t="shared" si="11"/>
        <v>83.71440823237444</v>
      </c>
      <c r="R41" s="1">
        <f t="shared" si="11"/>
        <v>93.71440823237444</v>
      </c>
      <c r="S41" s="1">
        <f t="shared" si="11"/>
        <v>103.71440823237444</v>
      </c>
      <c r="T41" s="1">
        <f t="shared" si="11"/>
        <v>113.71440823237444</v>
      </c>
      <c r="U41" s="1">
        <f t="shared" si="11"/>
        <v>123.71440823237444</v>
      </c>
      <c r="V41" s="1">
        <f t="shared" si="11"/>
        <v>133.71440823237444</v>
      </c>
    </row>
    <row r="42" spans="2:22" ht="17.25">
      <c r="B42" s="1">
        <f t="shared" si="8"/>
        <v>0.6</v>
      </c>
      <c r="C42" s="1">
        <f t="shared" si="9"/>
        <v>240</v>
      </c>
      <c r="D42" s="1">
        <f t="shared" si="2"/>
        <v>0.7396050943375728</v>
      </c>
      <c r="E42" s="5">
        <f t="shared" si="3"/>
        <v>0.00010497620693823614</v>
      </c>
      <c r="F42" s="1">
        <f t="shared" si="4"/>
        <v>2.8831602733369212E-05</v>
      </c>
      <c r="G42" s="1">
        <f t="shared" si="10"/>
        <v>11.532641093347685</v>
      </c>
      <c r="H42" s="1">
        <f t="shared" si="5"/>
        <v>315.414041243798</v>
      </c>
      <c r="I42" s="1">
        <f t="shared" si="6"/>
        <v>7.308799035303493</v>
      </c>
      <c r="J42" s="1">
        <f t="shared" si="11"/>
        <v>11.532641093347685</v>
      </c>
      <c r="K42" s="1">
        <f t="shared" si="11"/>
        <v>21.532641093347685</v>
      </c>
      <c r="L42" s="1">
        <f t="shared" si="11"/>
        <v>31.532641093347685</v>
      </c>
      <c r="M42" s="1">
        <f t="shared" si="11"/>
        <v>41.532641093347685</v>
      </c>
      <c r="N42" s="1">
        <f t="shared" si="11"/>
        <v>51.532641093347685</v>
      </c>
      <c r="O42" s="1">
        <f t="shared" si="11"/>
        <v>61.532641093347685</v>
      </c>
      <c r="P42" s="1">
        <f t="shared" si="11"/>
        <v>71.53264109334768</v>
      </c>
      <c r="Q42" s="1">
        <f t="shared" si="11"/>
        <v>81.53264109334768</v>
      </c>
      <c r="R42" s="1">
        <f t="shared" si="11"/>
        <v>91.53264109334768</v>
      </c>
      <c r="S42" s="1">
        <f t="shared" si="11"/>
        <v>101.53264109334768</v>
      </c>
      <c r="T42" s="1">
        <f t="shared" si="11"/>
        <v>111.53264109334768</v>
      </c>
      <c r="U42" s="1">
        <f t="shared" si="11"/>
        <v>121.53264109334768</v>
      </c>
      <c r="V42" s="1">
        <f t="shared" si="11"/>
        <v>131.53264109334768</v>
      </c>
    </row>
    <row r="43" spans="2:22" ht="17.25">
      <c r="B43" s="1">
        <f t="shared" si="8"/>
        <v>0.65</v>
      </c>
      <c r="C43" s="1">
        <f t="shared" si="9"/>
        <v>260</v>
      </c>
      <c r="D43" s="1">
        <f t="shared" si="2"/>
        <v>0.6816611623347769</v>
      </c>
      <c r="E43" s="5">
        <f t="shared" si="3"/>
        <v>9.675190691203285E-05</v>
      </c>
      <c r="F43" s="1">
        <f t="shared" si="4"/>
        <v>2.378839988711248E-05</v>
      </c>
      <c r="G43" s="1">
        <f t="shared" si="10"/>
        <v>9.515359954844993</v>
      </c>
      <c r="H43" s="1">
        <f t="shared" si="5"/>
        <v>290.70311118330824</v>
      </c>
      <c r="I43" s="1">
        <f t="shared" si="6"/>
        <v>7.9300762588337035</v>
      </c>
      <c r="J43" s="1">
        <f t="shared" si="11"/>
        <v>9.515359954844993</v>
      </c>
      <c r="K43" s="1">
        <f t="shared" si="11"/>
        <v>19.515359954844993</v>
      </c>
      <c r="L43" s="1">
        <f t="shared" si="11"/>
        <v>29.515359954844993</v>
      </c>
      <c r="M43" s="1">
        <f t="shared" si="11"/>
        <v>39.515359954844996</v>
      </c>
      <c r="N43" s="1">
        <f t="shared" si="11"/>
        <v>49.515359954844996</v>
      </c>
      <c r="O43" s="1">
        <f t="shared" si="11"/>
        <v>59.515359954844996</v>
      </c>
      <c r="P43" s="1">
        <f t="shared" si="11"/>
        <v>69.515359954845</v>
      </c>
      <c r="Q43" s="1">
        <f t="shared" si="11"/>
        <v>79.515359954845</v>
      </c>
      <c r="R43" s="1">
        <f t="shared" si="11"/>
        <v>89.515359954845</v>
      </c>
      <c r="S43" s="1">
        <f t="shared" si="11"/>
        <v>99.515359954845</v>
      </c>
      <c r="T43" s="1">
        <f t="shared" si="11"/>
        <v>109.515359954845</v>
      </c>
      <c r="U43" s="1">
        <f t="shared" si="11"/>
        <v>119.515359954845</v>
      </c>
      <c r="V43" s="1">
        <f t="shared" si="11"/>
        <v>129.515359954845</v>
      </c>
    </row>
    <row r="44" spans="2:22" ht="17.25">
      <c r="B44" s="1">
        <f t="shared" si="8"/>
        <v>0.7000000000000001</v>
      </c>
      <c r="C44" s="1">
        <f t="shared" si="9"/>
        <v>280</v>
      </c>
      <c r="D44" s="1">
        <f t="shared" si="2"/>
        <v>0.6237172303319811</v>
      </c>
      <c r="E44" s="5">
        <f t="shared" si="3"/>
        <v>8.852760688582958E-05</v>
      </c>
      <c r="F44" s="1">
        <f t="shared" si="4"/>
        <v>1.915641204216591E-05</v>
      </c>
      <c r="G44" s="1">
        <f t="shared" si="10"/>
        <v>7.6625648168663645</v>
      </c>
      <c r="H44" s="1">
        <f t="shared" si="5"/>
        <v>265.9921811228185</v>
      </c>
      <c r="I44" s="1">
        <f t="shared" si="6"/>
        <v>8.666787988401076</v>
      </c>
      <c r="J44" s="1">
        <f t="shared" si="11"/>
        <v>7.6625648168663645</v>
      </c>
      <c r="K44" s="1">
        <f t="shared" si="11"/>
        <v>17.662564816866364</v>
      </c>
      <c r="L44" s="1">
        <f t="shared" si="11"/>
        <v>27.662564816866364</v>
      </c>
      <c r="M44" s="1">
        <f t="shared" si="11"/>
        <v>37.662564816866364</v>
      </c>
      <c r="N44" s="1">
        <f t="shared" si="11"/>
        <v>47.662564816866364</v>
      </c>
      <c r="O44" s="1">
        <f t="shared" si="11"/>
        <v>57.662564816866364</v>
      </c>
      <c r="P44" s="1">
        <f t="shared" si="11"/>
        <v>67.66256481686636</v>
      </c>
      <c r="Q44" s="1">
        <f t="shared" si="11"/>
        <v>77.66256481686636</v>
      </c>
      <c r="R44" s="1">
        <f t="shared" si="11"/>
        <v>87.66256481686636</v>
      </c>
      <c r="S44" s="1">
        <f t="shared" si="11"/>
        <v>97.66256481686636</v>
      </c>
      <c r="T44" s="1">
        <f t="shared" si="11"/>
        <v>107.66256481686636</v>
      </c>
      <c r="U44" s="1">
        <f t="shared" si="11"/>
        <v>117.66256481686636</v>
      </c>
      <c r="V44" s="1">
        <f t="shared" si="11"/>
        <v>127.66256481686636</v>
      </c>
    </row>
    <row r="45" spans="2:22" ht="17.25">
      <c r="B45" s="1">
        <f t="shared" si="8"/>
        <v>0.7500000000000001</v>
      </c>
      <c r="C45" s="1">
        <f t="shared" si="9"/>
        <v>300.00000000000006</v>
      </c>
      <c r="D45" s="1">
        <f t="shared" si="2"/>
        <v>0.5657732983291853</v>
      </c>
      <c r="E45" s="5">
        <f t="shared" si="3"/>
        <v>8.03033068596263E-05</v>
      </c>
      <c r="F45" s="1">
        <f t="shared" si="4"/>
        <v>1.493563919852952E-05</v>
      </c>
      <c r="G45" s="1">
        <f t="shared" si="10"/>
        <v>5.974255679411808</v>
      </c>
      <c r="H45" s="1">
        <f t="shared" si="5"/>
        <v>241.28125106232878</v>
      </c>
      <c r="I45" s="1">
        <f t="shared" si="6"/>
        <v>9.554401057744569</v>
      </c>
      <c r="J45" s="1">
        <f t="shared" si="11"/>
        <v>5.974255679411808</v>
      </c>
      <c r="K45" s="1">
        <f t="shared" si="11"/>
        <v>15.974255679411808</v>
      </c>
      <c r="L45" s="1">
        <f t="shared" si="11"/>
        <v>25.974255679411808</v>
      </c>
      <c r="M45" s="1">
        <f t="shared" si="11"/>
        <v>35.97425567941181</v>
      </c>
      <c r="N45" s="1">
        <f t="shared" si="11"/>
        <v>45.97425567941181</v>
      </c>
      <c r="O45" s="1">
        <f t="shared" si="11"/>
        <v>55.97425567941181</v>
      </c>
      <c r="P45" s="1">
        <f t="shared" si="11"/>
        <v>65.97425567941181</v>
      </c>
      <c r="Q45" s="1">
        <f t="shared" si="11"/>
        <v>75.97425567941181</v>
      </c>
      <c r="R45" s="1">
        <f t="shared" si="11"/>
        <v>85.97425567941181</v>
      </c>
      <c r="S45" s="1">
        <f t="shared" si="11"/>
        <v>95.97425567941181</v>
      </c>
      <c r="T45" s="1">
        <f t="shared" si="11"/>
        <v>105.97425567941181</v>
      </c>
      <c r="U45" s="1">
        <f t="shared" si="11"/>
        <v>115.97425567941181</v>
      </c>
      <c r="V45" s="1">
        <f t="shared" si="11"/>
        <v>125.97425567941181</v>
      </c>
    </row>
    <row r="46" spans="2:22" ht="17.25">
      <c r="B46" s="1">
        <f t="shared" si="8"/>
        <v>0.8000000000000002</v>
      </c>
      <c r="C46" s="1">
        <f t="shared" si="9"/>
        <v>320.00000000000006</v>
      </c>
      <c r="D46" s="1">
        <f t="shared" si="2"/>
        <v>0.5078293663263894</v>
      </c>
      <c r="E46" s="5">
        <f t="shared" si="3"/>
        <v>7.207900683342301E-05</v>
      </c>
      <c r="F46" s="1">
        <f t="shared" si="4"/>
        <v>1.1126081356203272E-05</v>
      </c>
      <c r="G46" s="1">
        <f t="shared" si="10"/>
        <v>4.450432542481309</v>
      </c>
      <c r="H46" s="1">
        <f t="shared" si="5"/>
        <v>216.57032100183903</v>
      </c>
      <c r="I46" s="1">
        <f t="shared" si="6"/>
        <v>10.644569531502292</v>
      </c>
      <c r="J46" s="1">
        <f t="shared" si="11"/>
        <v>4.450432542481309</v>
      </c>
      <c r="K46" s="1">
        <f t="shared" si="11"/>
        <v>14.450432542481309</v>
      </c>
      <c r="L46" s="1">
        <f t="shared" si="11"/>
        <v>24.45043254248131</v>
      </c>
      <c r="M46" s="1">
        <f t="shared" si="11"/>
        <v>34.45043254248131</v>
      </c>
      <c r="N46" s="1">
        <f t="shared" si="11"/>
        <v>44.45043254248131</v>
      </c>
      <c r="O46" s="1">
        <f t="shared" si="11"/>
        <v>54.45043254248131</v>
      </c>
      <c r="P46" s="1">
        <f t="shared" si="11"/>
        <v>64.45043254248131</v>
      </c>
      <c r="Q46" s="1">
        <f t="shared" si="11"/>
        <v>74.45043254248131</v>
      </c>
      <c r="R46" s="1">
        <f t="shared" si="11"/>
        <v>84.45043254248131</v>
      </c>
      <c r="S46" s="1">
        <f t="shared" si="11"/>
        <v>94.45043254248131</v>
      </c>
      <c r="T46" s="1">
        <f t="shared" si="11"/>
        <v>104.45043254248131</v>
      </c>
      <c r="U46" s="1">
        <f t="shared" si="11"/>
        <v>114.45043254248131</v>
      </c>
      <c r="V46" s="1">
        <f t="shared" si="11"/>
        <v>124.45043254248131</v>
      </c>
    </row>
    <row r="47" spans="2:22" ht="17.25">
      <c r="B47" s="1">
        <f t="shared" si="8"/>
        <v>0.8500000000000002</v>
      </c>
      <c r="C47" s="1">
        <f t="shared" si="9"/>
        <v>340.00000000000006</v>
      </c>
      <c r="D47" s="1">
        <f t="shared" si="2"/>
        <v>0.4498854343235936</v>
      </c>
      <c r="E47" s="5">
        <f t="shared" si="3"/>
        <v>6.385470680721974E-05</v>
      </c>
      <c r="F47" s="1">
        <f t="shared" si="4"/>
        <v>7.72773851518721E-06</v>
      </c>
      <c r="G47" s="1">
        <f t="shared" si="10"/>
        <v>3.091095406074884</v>
      </c>
      <c r="H47" s="1">
        <f t="shared" si="5"/>
        <v>191.85939094134932</v>
      </c>
      <c r="I47" s="1">
        <f t="shared" si="6"/>
        <v>12.015559045887763</v>
      </c>
      <c r="J47" s="1">
        <f t="shared" si="11"/>
        <v>3.091095406074884</v>
      </c>
      <c r="K47" s="1">
        <f t="shared" si="11"/>
        <v>13.091095406074885</v>
      </c>
      <c r="L47" s="1">
        <f t="shared" si="11"/>
        <v>23.091095406074885</v>
      </c>
      <c r="M47" s="1">
        <f t="shared" si="11"/>
        <v>33.091095406074885</v>
      </c>
      <c r="N47" s="1">
        <f t="shared" si="11"/>
        <v>43.091095406074885</v>
      </c>
      <c r="O47" s="1">
        <f t="shared" si="11"/>
        <v>53.091095406074885</v>
      </c>
      <c r="P47" s="1">
        <f t="shared" si="11"/>
        <v>63.091095406074885</v>
      </c>
      <c r="Q47" s="1">
        <f t="shared" si="11"/>
        <v>73.09109540607488</v>
      </c>
      <c r="R47" s="1">
        <f t="shared" si="11"/>
        <v>83.09109540607488</v>
      </c>
      <c r="S47" s="1">
        <f t="shared" si="11"/>
        <v>93.09109540607488</v>
      </c>
      <c r="T47" s="1">
        <f t="shared" si="11"/>
        <v>103.09109540607488</v>
      </c>
      <c r="U47" s="1">
        <f t="shared" si="11"/>
        <v>113.09109540607488</v>
      </c>
      <c r="V47" s="1">
        <f t="shared" si="11"/>
        <v>123.09109540607488</v>
      </c>
    </row>
    <row r="48" spans="2:22" ht="17.25">
      <c r="B48" s="1">
        <f t="shared" si="8"/>
        <v>0.9000000000000002</v>
      </c>
      <c r="C48" s="1">
        <f t="shared" si="9"/>
        <v>360.0000000000001</v>
      </c>
      <c r="D48" s="1">
        <f t="shared" si="2"/>
        <v>0.3919415023207978</v>
      </c>
      <c r="E48" s="5">
        <f t="shared" si="3"/>
        <v>5.563040678101646E-05</v>
      </c>
      <c r="F48" s="1">
        <f t="shared" si="4"/>
        <v>4.740610675481293E-06</v>
      </c>
      <c r="G48" s="1">
        <f t="shared" si="10"/>
        <v>1.8962442701925173</v>
      </c>
      <c r="H48" s="1">
        <f t="shared" si="5"/>
        <v>167.1484608808596</v>
      </c>
      <c r="I48" s="1">
        <f t="shared" si="6"/>
        <v>13.79191784486141</v>
      </c>
      <c r="J48" s="1">
        <f t="shared" si="11"/>
        <v>1.8962442701925173</v>
      </c>
      <c r="K48" s="1">
        <f t="shared" si="11"/>
        <v>11.896244270192517</v>
      </c>
      <c r="L48" s="1">
        <f t="shared" si="11"/>
        <v>21.89624427019252</v>
      </c>
      <c r="M48" s="1">
        <f t="shared" si="11"/>
        <v>31.89624427019252</v>
      </c>
      <c r="N48" s="1">
        <f t="shared" si="11"/>
        <v>41.89624427019252</v>
      </c>
      <c r="O48" s="1">
        <f t="shared" si="11"/>
        <v>51.89624427019252</v>
      </c>
      <c r="P48" s="1">
        <f t="shared" si="11"/>
        <v>61.89624427019252</v>
      </c>
      <c r="Q48" s="1">
        <f t="shared" si="11"/>
        <v>71.89624427019251</v>
      </c>
      <c r="R48" s="1">
        <f t="shared" si="11"/>
        <v>81.89624427019251</v>
      </c>
      <c r="S48" s="1">
        <f t="shared" si="11"/>
        <v>91.89624427019251</v>
      </c>
      <c r="T48" s="1">
        <f t="shared" si="11"/>
        <v>101.89624427019251</v>
      </c>
      <c r="U48" s="1">
        <f t="shared" si="11"/>
        <v>111.89624427019251</v>
      </c>
      <c r="V48" s="1">
        <f t="shared" si="11"/>
        <v>121.89624427019251</v>
      </c>
    </row>
    <row r="49" spans="2:22" ht="17.25">
      <c r="B49" s="1">
        <f t="shared" si="8"/>
        <v>0.9500000000000003</v>
      </c>
      <c r="C49" s="1">
        <f t="shared" si="9"/>
        <v>380.0000000000001</v>
      </c>
      <c r="D49" s="1">
        <f t="shared" si="2"/>
        <v>0.333997570318002</v>
      </c>
      <c r="E49" s="5">
        <f t="shared" si="3"/>
        <v>4.740610675481318E-05</v>
      </c>
      <c r="F49" s="1">
        <f t="shared" si="4"/>
        <v>2.1646978370855566E-06</v>
      </c>
      <c r="G49" s="1">
        <f t="shared" si="10"/>
        <v>0.8658791348342226</v>
      </c>
      <c r="H49" s="1">
        <f t="shared" si="5"/>
        <v>142.4375308203699</v>
      </c>
      <c r="I49" s="1">
        <f t="shared" si="6"/>
        <v>16.184623723020675</v>
      </c>
      <c r="J49" s="1">
        <f t="shared" si="11"/>
        <v>0.8658791348342226</v>
      </c>
      <c r="K49" s="1">
        <f t="shared" si="11"/>
        <v>10.865879134834223</v>
      </c>
      <c r="L49" s="1">
        <f t="shared" si="11"/>
        <v>20.865879134834223</v>
      </c>
      <c r="M49" s="1">
        <f t="shared" si="11"/>
        <v>30.865879134834223</v>
      </c>
      <c r="N49" s="1">
        <f t="shared" si="11"/>
        <v>40.86587913483422</v>
      </c>
      <c r="O49" s="1">
        <f t="shared" si="11"/>
        <v>50.86587913483422</v>
      </c>
      <c r="P49" s="1">
        <f t="shared" si="11"/>
        <v>60.86587913483422</v>
      </c>
      <c r="Q49" s="1">
        <f t="shared" si="11"/>
        <v>70.86587913483422</v>
      </c>
      <c r="R49" s="1">
        <f t="shared" si="11"/>
        <v>80.86587913483422</v>
      </c>
      <c r="S49" s="1">
        <f t="shared" si="11"/>
        <v>90.86587913483422</v>
      </c>
      <c r="T49" s="1">
        <f t="shared" si="11"/>
        <v>100.86587913483422</v>
      </c>
      <c r="U49" s="1">
        <f t="shared" si="11"/>
        <v>110.86587913483422</v>
      </c>
      <c r="V49" s="1">
        <f t="shared" si="11"/>
        <v>120.86587913483422</v>
      </c>
    </row>
    <row r="50" spans="2:22" ht="17.25">
      <c r="B50" s="1">
        <f t="shared" si="8"/>
        <v>1.0000000000000002</v>
      </c>
      <c r="C50" s="1">
        <f t="shared" si="9"/>
        <v>400.0000000000001</v>
      </c>
      <c r="D50" s="1">
        <f t="shared" si="2"/>
        <v>0.27605363831520613</v>
      </c>
      <c r="E50" s="5">
        <f t="shared" si="3"/>
        <v>3.91818067286099E-05</v>
      </c>
      <c r="F50" s="1">
        <v>0</v>
      </c>
      <c r="G50" s="1">
        <f t="shared" si="10"/>
        <v>0</v>
      </c>
      <c r="H50" s="1">
        <f t="shared" si="5"/>
        <v>117.72660075988013</v>
      </c>
      <c r="I50" s="1">
        <f t="shared" si="6"/>
        <v>19.581792266862646</v>
      </c>
      <c r="J50" s="1">
        <f t="shared" si="11"/>
        <v>0</v>
      </c>
      <c r="K50" s="1">
        <f t="shared" si="11"/>
        <v>10</v>
      </c>
      <c r="L50" s="1">
        <f t="shared" si="11"/>
        <v>20</v>
      </c>
      <c r="M50" s="1">
        <f t="shared" si="11"/>
        <v>30</v>
      </c>
      <c r="N50" s="1">
        <f t="shared" si="11"/>
        <v>40</v>
      </c>
      <c r="O50" s="1">
        <f t="shared" si="11"/>
        <v>50</v>
      </c>
      <c r="P50" s="1">
        <f t="shared" si="11"/>
        <v>60</v>
      </c>
      <c r="Q50" s="1">
        <f t="shared" si="11"/>
        <v>70</v>
      </c>
      <c r="R50" s="1">
        <f t="shared" si="11"/>
        <v>80</v>
      </c>
      <c r="S50" s="1">
        <f t="shared" si="11"/>
        <v>90</v>
      </c>
      <c r="T50" s="1">
        <f t="shared" si="11"/>
        <v>100</v>
      </c>
      <c r="U50" s="1">
        <f t="shared" si="11"/>
        <v>110</v>
      </c>
      <c r="V50" s="1">
        <f t="shared" si="11"/>
        <v>120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4:F39"/>
  <sheetViews>
    <sheetView workbookViewId="0" topLeftCell="A1">
      <selection activeCell="L37" sqref="L37"/>
    </sheetView>
  </sheetViews>
  <sheetFormatPr defaultColWidth="9.140625" defaultRowHeight="12.75"/>
  <cols>
    <col min="1" max="5" width="9.140625" style="1" customWidth="1"/>
    <col min="6" max="6" width="13.421875" style="1" bestFit="1" customWidth="1"/>
    <col min="7" max="16384" width="9.140625" style="1" customWidth="1"/>
  </cols>
  <sheetData>
    <row r="4" ht="17.25">
      <c r="E4" s="1" t="s">
        <v>48</v>
      </c>
    </row>
    <row r="39" ht="17.25">
      <c r="F39" s="6"/>
    </row>
  </sheetData>
  <printOptions/>
  <pageMargins left="0.75" right="0.75" top="1" bottom="1" header="0.5" footer="0.5"/>
  <pageSetup horizontalDpi="600" verticalDpi="600" orientation="portrait" paperSize="9" r:id="rId9"/>
  <legacyDrawing r:id="rId8"/>
  <oleObjects>
    <oleObject progId="Equation.3" shapeId="525872" r:id="rId1"/>
    <oleObject progId="Equation.3" shapeId="525873" r:id="rId2"/>
    <oleObject progId="Equation.3" shapeId="525874" r:id="rId3"/>
    <oleObject progId="Equation.3" shapeId="525875" r:id="rId4"/>
    <oleObject progId="Equation.3" shapeId="783825" r:id="rId5"/>
    <oleObject progId="Equation.3" shapeId="802112" r:id="rId6"/>
    <oleObject progId="Equation.3" shapeId="8402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SAFL-NCED-UMN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Parker</dc:creator>
  <cp:keywords/>
  <dc:description/>
  <cp:lastModifiedBy>Gary Parker</cp:lastModifiedBy>
  <dcterms:created xsi:type="dcterms:W3CDTF">2003-12-01T22:51:04Z</dcterms:created>
  <dcterms:modified xsi:type="dcterms:W3CDTF">2004-04-24T23:14:39Z</dcterms:modified>
  <cp:category/>
  <cp:version/>
  <cp:contentType/>
  <cp:contentStatus/>
</cp:coreProperties>
</file>