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6896" windowHeight="12660" activeTab="1"/>
  </bookViews>
  <sheets>
    <sheet name="Note" sheetId="1" r:id="rId1"/>
    <sheet name="Calculato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<sst xmlns="http://schemas.openxmlformats.org/spreadsheetml/2006/main" count="40" uniqueCount="39">
  <si>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Input Parameters</t>
  </si>
  <si>
    <t>S</t>
  </si>
  <si>
    <t>bed slope</t>
  </si>
  <si>
    <t>mm</t>
  </si>
  <si>
    <t>R</t>
  </si>
  <si>
    <t>submerged specific gravity of sediment</t>
  </si>
  <si>
    <r>
      <t>n</t>
    </r>
    <r>
      <rPr>
        <vertAlign val="subscript"/>
        <sz val="14"/>
        <rFont val="Arial"/>
        <family val="2"/>
      </rPr>
      <t>k</t>
    </r>
  </si>
  <si>
    <t>median sediment size</t>
  </si>
  <si>
    <t>size such that 90% of the sediment is finer</t>
  </si>
  <si>
    <r>
      <t>factor such that k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 xml:space="preserve"> = n</t>
    </r>
    <r>
      <rPr>
        <vertAlign val="subscript"/>
        <sz val="14"/>
        <rFont val="Arial"/>
        <family val="2"/>
      </rPr>
      <t>k</t>
    </r>
    <r>
      <rPr>
        <sz val="14"/>
        <rFont val="Arial"/>
        <family val="0"/>
      </rPr>
      <t xml:space="preserve"> D</t>
    </r>
    <r>
      <rPr>
        <vertAlign val="subscript"/>
        <sz val="14"/>
        <rFont val="Arial"/>
        <family val="2"/>
      </rPr>
      <t>s90</t>
    </r>
  </si>
  <si>
    <t>Input</t>
  </si>
  <si>
    <r>
      <t>H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 xml:space="preserve"> (m)</t>
    </r>
  </si>
  <si>
    <r>
      <t>t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>*</t>
    </r>
  </si>
  <si>
    <t>U (m/s)</t>
  </si>
  <si>
    <t>G</t>
  </si>
  <si>
    <t>H (m)</t>
  </si>
  <si>
    <r>
      <t>q</t>
    </r>
    <r>
      <rPr>
        <vertAlign val="subscript"/>
        <sz val="14"/>
        <rFont val="Arial"/>
        <family val="2"/>
      </rPr>
      <t>w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/s)</t>
    </r>
  </si>
  <si>
    <r>
      <t>t</t>
    </r>
    <r>
      <rPr>
        <sz val="14"/>
        <rFont val="Arial"/>
        <family val="0"/>
      </rPr>
      <t>*</t>
    </r>
  </si>
  <si>
    <t>Fr</t>
  </si>
  <si>
    <r>
      <t>t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>*/</t>
    </r>
    <r>
      <rPr>
        <sz val="14"/>
        <rFont val="Symbol"/>
        <family val="1"/>
      </rPr>
      <t>t</t>
    </r>
    <r>
      <rPr>
        <sz val="14"/>
        <rFont val="Arial"/>
        <family val="0"/>
      </rPr>
      <t>*</t>
    </r>
  </si>
  <si>
    <r>
      <t>u</t>
    </r>
    <r>
      <rPr>
        <vertAlign val="subscript"/>
        <sz val="14"/>
        <rFont val="Arial"/>
        <family val="2"/>
      </rPr>
      <t>*</t>
    </r>
    <r>
      <rPr>
        <sz val="14"/>
        <rFont val="Arial"/>
        <family val="0"/>
      </rPr>
      <t xml:space="preserve"> (m/s)</t>
    </r>
  </si>
  <si>
    <r>
      <t>u</t>
    </r>
    <r>
      <rPr>
        <vertAlign val="subscript"/>
        <sz val="14"/>
        <rFont val="Arial"/>
        <family val="2"/>
      </rPr>
      <t>*s</t>
    </r>
    <r>
      <rPr>
        <sz val="14"/>
        <rFont val="Arial"/>
        <family val="0"/>
      </rPr>
      <t xml:space="preserve"> (m/s)</t>
    </r>
  </si>
  <si>
    <r>
      <t>q</t>
    </r>
    <r>
      <rPr>
        <vertAlign val="subscript"/>
        <sz val="14"/>
        <rFont val="Arial"/>
        <family val="2"/>
      </rPr>
      <t>b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/s)</t>
    </r>
  </si>
  <si>
    <t xml:space="preserve">Uses </t>
  </si>
  <si>
    <t>b) Ashida-Michiue formulation for bedload transport,</t>
  </si>
  <si>
    <r>
      <t>D</t>
    </r>
    <r>
      <rPr>
        <vertAlign val="subscript"/>
        <sz val="14"/>
        <rFont val="Arial"/>
        <family val="2"/>
      </rPr>
      <t>50</t>
    </r>
  </si>
  <si>
    <r>
      <t>D</t>
    </r>
    <r>
      <rPr>
        <vertAlign val="subscript"/>
        <sz val="14"/>
        <rFont val="Arial"/>
        <family val="2"/>
      </rPr>
      <t>90</t>
    </r>
  </si>
  <si>
    <t>Depth-Discharge and Bedload Calculator</t>
  </si>
  <si>
    <r>
      <t>Discard results whenever</t>
    </r>
    <r>
      <rPr>
        <sz val="14"/>
        <rFont val="Symbol"/>
        <family val="1"/>
      </rPr>
      <t xml:space="preserve"> t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>*/</t>
    </r>
    <r>
      <rPr>
        <sz val="14"/>
        <rFont val="Symbol"/>
        <family val="1"/>
      </rPr>
      <t>t</t>
    </r>
    <r>
      <rPr>
        <sz val="14"/>
        <rFont val="Arial"/>
        <family val="0"/>
      </rPr>
      <t>* &gt; 1</t>
    </r>
  </si>
  <si>
    <t>a) Wright-Parker formulation for flow resistance (without stratification correction)</t>
  </si>
  <si>
    <t>NOTE</t>
  </si>
  <si>
    <t xml:space="preserve">This workbook and software are provided for free as part of the e-book: </t>
  </si>
  <si>
    <t xml:space="preserve">1D SEDIMENT TRANSPORT MORPHODYNAMICS with applications to RIVERS AND TURBIDITY CURRENTS, </t>
  </si>
  <si>
    <t>by Gary Parker.</t>
  </si>
  <si>
    <t xml:space="preserve">Neither I nor any university in which I am in the employ accepts </t>
  </si>
  <si>
    <t>responsibility or liability for its use by third parties.</t>
  </si>
  <si>
    <t>Ashida, K. and M. Michiue, 1972, Study on hydraulic resistance and bedload transport rate in alluvial streams, Transactions, Japan Society of Civil Engineering, 206: 59-69 (in Japanese).</t>
  </si>
  <si>
    <t>Wright, S. and Parker, G., 2004, Flow resistance and suspended load in sand-bed rivers: simplified stratification model, Journal of Hydraulic Engineering, 130(8), 796-805.</t>
  </si>
  <si>
    <t>References: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</si>
</sst>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&quot;\&quot;#,##0;&quot;\&quot;\-#,##0"/>
    <numFmt numFmtId="172" formatCode="&quot;\&quot;#,##0;[Red]&quot;\&quot;\-#,##0"/>
    <numFmt numFmtId="173" formatCode="&quot;\&quot;#,##0.00;&quot;\&quot;\-#,##0.00"/>
    <numFmt numFmtId="174" formatCode="&quot;\&quot;#,##0.00;[Red]&quot;\&quot;\-#,##0.00"/>
    <numFmt numFmtId="175" formatCode="_ &quot;\&quot;* #,##0_ ;_ &quot;\&quot;* \-#,##0_ ;_ &quot;\&quot;* &quot;-&quot;_ ;_ @_ "/>
    <numFmt numFmtId="176" formatCode="_ * #,##0_ ;_ * \-#,##0_ ;_ * &quot;-&quot;_ ;_ @_ "/>
    <numFmt numFmtId="177" formatCode="_ &quot;\&quot;* #,##0.00_ ;_ &quot;\&quot;* \-#,##0.00_ ;_ &quot;\&quot;* &quot;-&quot;??_ ;_ @_ "/>
    <numFmt numFmtId="178" formatCode="_ * #,##0.00_ ;_ * \-#,##0.00_ ;_ * &quot;-&quot;??_ ;_ @_ "/>
    <numFmt numFmtId="179" formatCode="&quot;\&quot;#,##0;&quot;\&quot;&quot;\&quot;\-#,##0"/>
    <numFmt numFmtId="180" formatCode="&quot;\&quot;#,##0;[Red]&quot;\&quot;&quot;\&quot;\-#,##0"/>
    <numFmt numFmtId="181" formatCode="&quot;\&quot;#,##0.00;&quot;\&quot;&quot;\&quot;\-#,##0.00"/>
    <numFmt numFmtId="182" formatCode="&quot;\&quot;#,##0.00;[Red]&quot;\&quot;&quot;\&quot;\-#,##0.00"/>
    <numFmt numFmtId="183" formatCode="_ &quot;\&quot;* #,##0_ ;_ &quot;\&quot;* &quot;\&quot;\-#,##0_ ;_ &quot;\&quot;* &quot;-&quot;_ ;_ @_ "/>
    <numFmt numFmtId="184" formatCode="_ * #,##0_ ;_ * &quot;\&quot;\-#,##0_ ;_ * &quot;-&quot;_ ;_ @_ "/>
    <numFmt numFmtId="185" formatCode="_ &quot;\&quot;* #,##0.00_ ;_ &quot;\&quot;* &quot;\&quot;\-#,##0.00_ ;_ &quot;\&quot;* &quot;-&quot;??_ ;_ @_ "/>
    <numFmt numFmtId="186" formatCode="_ * #,##0.00_ ;_ * &quot;\&quot;\-#,##0.00_ ;_ * &quot;-&quot;??_ ;_ @_ "/>
    <numFmt numFmtId="187" formatCode="&quot;$&quot;#,##0_);&quot;\&quot;&quot;\&quot;\(&quot;$&quot;#,##0&quot;\&quot;&quot;\&quot;\)"/>
    <numFmt numFmtId="188" formatCode="&quot;$&quot;#,##0_);[Red]&quot;\&quot;&quot;\&quot;\(&quot;$&quot;#,##0&quot;\&quot;&quot;\&quot;\)"/>
    <numFmt numFmtId="189" formatCode="&quot;$&quot;#,##0.00_);&quot;\&quot;&quot;\&quot;\(&quot;$&quot;#,##0.00&quot;\&quot;&quot;\&quot;\)"/>
    <numFmt numFmtId="190" formatCode="&quot;$&quot;#,##0.00_);[Red]&quot;\&quot;&quot;\&quot;\(&quot;$&quot;#,##0.00&quot;\&quot;&quot;\&quot;\)"/>
    <numFmt numFmtId="191" formatCode="_(&quot;$&quot;* #,##0_);_(&quot;$&quot;* &quot;\&quot;&quot;\&quot;\(#,##0&quot;\&quot;&quot;\&quot;\);_(&quot;$&quot;* &quot;-&quot;_);_(@_)"/>
    <numFmt numFmtId="192" formatCode="_(* #,##0_);_(* &quot;\&quot;&quot;\&quot;\(#,##0&quot;\&quot;&quot;\&quot;\);_(* &quot;-&quot;_);_(@_)"/>
    <numFmt numFmtId="193" formatCode="_(&quot;$&quot;* #,##0.00_);_(&quot;$&quot;* &quot;\&quot;&quot;\&quot;\(#,##0.00&quot;\&quot;&quot;\&quot;\);_(&quot;$&quot;* &quot;-&quot;??_);_(@_)"/>
    <numFmt numFmtId="194" formatCode="_(* #,##0.00_);_(* &quot;\&quot;&quot;\&quot;\(#,##0.00&quot;\&quot;&quot;\&quot;\);_(* &quot;-&quot;??_);_(@_)"/>
    <numFmt numFmtId="195" formatCode="&quot;\&quot;#,##0;&quot;\&quot;&quot;\&quot;&quot;\&quot;\-#,##0"/>
    <numFmt numFmtId="196" formatCode="&quot;\&quot;#,##0;[Red]&quot;\&quot;&quot;\&quot;&quot;\&quot;\-#,##0"/>
    <numFmt numFmtId="197" formatCode="&quot;\&quot;#,##0.00;&quot;\&quot;&quot;\&quot;&quot;\&quot;\-#,##0.00"/>
    <numFmt numFmtId="198" formatCode="&quot;\&quot;#,##0.00;[Red]&quot;\&quot;&quot;\&quot;&quot;\&quot;\-#,##0.00"/>
    <numFmt numFmtId="199" formatCode="_ &quot;\&quot;* #,##0_ ;_ &quot;\&quot;* &quot;\&quot;&quot;\&quot;\-#,##0_ ;_ &quot;\&quot;* &quot;-&quot;_ ;_ @_ "/>
    <numFmt numFmtId="200" formatCode="_ * #,##0_ ;_ * &quot;\&quot;&quot;\&quot;\-#,##0_ ;_ * &quot;-&quot;_ ;_ @_ "/>
    <numFmt numFmtId="201" formatCode="_ &quot;\&quot;* #,##0.00_ ;_ &quot;\&quot;* &quot;\&quot;&quot;\&quot;\-#,##0.00_ ;_ &quot;\&quot;* &quot;-&quot;??_ ;_ @_ "/>
    <numFmt numFmtId="202" formatCode="_ * #,##0.00_ ;_ * &quot;\&quot;&quot;\&quot;\-#,##0.00_ ;_ * &quot;-&quot;??_ ;_ @_ "/>
    <numFmt numFmtId="203" formatCode="&quot;$&quot;#,##0_);&quot;\&quot;&quot;\&quot;&quot;\&quot;\(&quot;$&quot;#,##0&quot;\&quot;&quot;\&quot;&quot;\&quot;\)"/>
    <numFmt numFmtId="204" formatCode="&quot;$&quot;#,##0_);[Red]&quot;\&quot;&quot;\&quot;&quot;\&quot;\(&quot;$&quot;#,##0&quot;\&quot;&quot;\&quot;&quot;\&quot;\)"/>
    <numFmt numFmtId="205" formatCode="&quot;$&quot;#,##0.00_);&quot;\&quot;&quot;\&quot;&quot;\&quot;\(&quot;$&quot;#,##0.00&quot;\&quot;&quot;\&quot;&quot;\&quot;\)"/>
    <numFmt numFmtId="206" formatCode="&quot;$&quot;#,##0.00_);[Red]&quot;\&quot;&quot;\&quot;&quot;\&quot;\(&quot;$&quot;#,##0.00&quot;\&quot;&quot;\&quot;&quot;\&quot;\)"/>
    <numFmt numFmtId="207" formatCode="_(&quot;$&quot;* #,##0_);_(&quot;$&quot;* &quot;\&quot;&quot;\&quot;&quot;\&quot;\(#,##0&quot;\&quot;&quot;\&quot;&quot;\&quot;\);_(&quot;$&quot;* &quot;-&quot;_);_(@_)"/>
    <numFmt numFmtId="208" formatCode="_(* #,##0_);_(* &quot;\&quot;&quot;\&quot;&quot;\&quot;\(#,##0&quot;\&quot;&quot;\&quot;&quot;\&quot;\);_(* &quot;-&quot;_);_(@_)"/>
    <numFmt numFmtId="209" formatCode="_(&quot;$&quot;* #,##0.00_);_(&quot;$&quot;* &quot;\&quot;&quot;\&quot;&quot;\&quot;\(#,##0.00&quot;\&quot;&quot;\&quot;&quot;\&quot;\);_(&quot;$&quot;* &quot;-&quot;??_);_(@_)"/>
    <numFmt numFmtId="210" formatCode="_(* #,##0.00_);_(* &quot;\&quot;&quot;\&quot;&quot;\&quot;\(#,##0.00&quot;\&quot;&quot;\&quot;&quot;\&quot;\);_(* &quot;-&quot;??_);_(@_)"/>
    <numFmt numFmtId="211" formatCode="#,##0.000000"/>
  </numFmts>
  <fonts count="8">
    <font>
      <sz val="10"/>
      <name val="Arial"/>
      <family val="0"/>
    </font>
    <font>
      <sz val="14"/>
      <name val="Arial"/>
      <family val="0"/>
    </font>
    <font>
      <i/>
      <sz val="14"/>
      <name val="Arial"/>
      <family val="2"/>
    </font>
    <font>
      <vertAlign val="subscript"/>
      <sz val="14"/>
      <name val="Arial"/>
      <family val="2"/>
    </font>
    <font>
      <sz val="14"/>
      <name val="Symbol"/>
      <family val="1"/>
    </font>
    <font>
      <vertAlign val="superscript"/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1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9" fontId="1" fillId="2" borderId="1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Te-bookFall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 V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>
    <row r="2" ht="17.25">
      <c r="B2" s="1" t="s">
        <v>30</v>
      </c>
    </row>
    <row r="3" ht="17.25">
      <c r="B3" s="3" t="s">
        <v>31</v>
      </c>
    </row>
    <row r="4" ht="17.25">
      <c r="B4" s="1" t="s">
        <v>32</v>
      </c>
    </row>
    <row r="5" ht="17.25">
      <c r="B5" s="1" t="s">
        <v>33</v>
      </c>
    </row>
    <row r="7" ht="17.25">
      <c r="B7" s="1" t="s">
        <v>34</v>
      </c>
    </row>
    <row r="8" ht="17.25">
      <c r="B8" s="1" t="s">
        <v>35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R35"/>
  <sheetViews>
    <sheetView tabSelected="1" workbookViewId="0" topLeftCell="A1">
      <selection activeCell="I5" sqref="I5"/>
    </sheetView>
  </sheetViews>
  <sheetFormatPr defaultColWidth="9.140625" defaultRowHeight="12.75"/>
  <cols>
    <col min="1" max="2" width="9.140625" style="1" customWidth="1"/>
    <col min="3" max="3" width="10.7109375" style="1" customWidth="1"/>
    <col min="4" max="4" width="11.7109375" style="1" customWidth="1"/>
    <col min="5" max="6" width="9.140625" style="1" customWidth="1"/>
    <col min="7" max="7" width="10.140625" style="1" customWidth="1"/>
    <col min="8" max="8" width="10.00390625" style="1" customWidth="1"/>
    <col min="9" max="10" width="9.140625" style="1" customWidth="1"/>
    <col min="11" max="11" width="10.7109375" style="1" customWidth="1"/>
    <col min="12" max="12" width="11.140625" style="1" customWidth="1"/>
    <col min="13" max="13" width="13.421875" style="1" customWidth="1"/>
    <col min="14" max="14" width="16.140625" style="1" customWidth="1"/>
    <col min="15" max="15" width="14.57421875" style="1" customWidth="1"/>
    <col min="16" max="16" width="13.8515625" style="1" customWidth="1"/>
    <col min="17" max="17" width="12.28125" style="1" customWidth="1"/>
    <col min="18" max="18" width="9.140625" style="1" customWidth="1"/>
    <col min="19" max="19" width="12.8515625" style="1" customWidth="1"/>
    <col min="20" max="20" width="12.7109375" style="1" customWidth="1"/>
    <col min="21" max="21" width="13.00390625" style="1" customWidth="1"/>
    <col min="22" max="22" width="9.8515625" style="1" customWidth="1"/>
    <col min="23" max="23" width="11.28125" style="1" customWidth="1"/>
    <col min="24" max="25" width="9.140625" style="1" customWidth="1"/>
    <col min="26" max="26" width="10.8515625" style="1" customWidth="1"/>
    <col min="27" max="45" width="9.140625" style="1" customWidth="1"/>
    <col min="46" max="46" width="11.421875" style="1" customWidth="1"/>
    <col min="47" max="16384" width="9.140625" style="1" customWidth="1"/>
  </cols>
  <sheetData>
    <row r="2" spans="2:8" ht="17.25">
      <c r="B2" s="1" t="s">
        <v>27</v>
      </c>
      <c r="G2" s="1" t="s">
        <v>23</v>
      </c>
      <c r="H2" s="1" t="s">
        <v>29</v>
      </c>
    </row>
    <row r="3" ht="17.25">
      <c r="H3" s="1" t="s">
        <v>24</v>
      </c>
    </row>
    <row r="4" spans="3:11" ht="18">
      <c r="C4" s="2" t="s">
        <v>0</v>
      </c>
      <c r="D4" s="3"/>
      <c r="E4"/>
      <c r="F4"/>
      <c r="I4" s="1" t="s">
        <v>38</v>
      </c>
      <c r="K4" s="1" t="s">
        <v>37</v>
      </c>
    </row>
    <row r="5" spans="3:11" ht="17.25">
      <c r="C5" s="1" t="s">
        <v>1</v>
      </c>
      <c r="D5" s="4">
        <v>4E-05</v>
      </c>
      <c r="F5" s="1" t="s">
        <v>2</v>
      </c>
      <c r="K5" s="1" t="s">
        <v>36</v>
      </c>
    </row>
    <row r="6" spans="3:6" ht="19.5">
      <c r="C6" s="1" t="s">
        <v>25</v>
      </c>
      <c r="D6" s="5">
        <v>0.3</v>
      </c>
      <c r="E6" s="1" t="s">
        <v>3</v>
      </c>
      <c r="F6" s="1" t="s">
        <v>7</v>
      </c>
    </row>
    <row r="7" spans="3:6" ht="19.5">
      <c r="C7" s="1" t="s">
        <v>26</v>
      </c>
      <c r="D7" s="5">
        <v>0.6</v>
      </c>
      <c r="E7" s="1" t="s">
        <v>3</v>
      </c>
      <c r="F7" s="1" t="s">
        <v>8</v>
      </c>
    </row>
    <row r="8" spans="3:6" ht="19.5">
      <c r="C8" s="1" t="s">
        <v>6</v>
      </c>
      <c r="D8" s="5">
        <v>3</v>
      </c>
      <c r="E8"/>
      <c r="F8" s="1" t="s">
        <v>9</v>
      </c>
    </row>
    <row r="9" spans="3:6" ht="17.25">
      <c r="C9" s="6" t="s">
        <v>4</v>
      </c>
      <c r="D9" s="5">
        <v>1.65</v>
      </c>
      <c r="F9" s="1" t="s">
        <v>5</v>
      </c>
    </row>
    <row r="15" ht="18">
      <c r="B15" s="2" t="s">
        <v>10</v>
      </c>
    </row>
    <row r="16" spans="2:70" ht="21">
      <c r="B16" s="1" t="s">
        <v>11</v>
      </c>
      <c r="C16" s="7" t="s">
        <v>12</v>
      </c>
      <c r="D16" s="1" t="s">
        <v>13</v>
      </c>
      <c r="E16" s="7" t="s">
        <v>14</v>
      </c>
      <c r="F16" s="1" t="s">
        <v>15</v>
      </c>
      <c r="G16" s="1" t="s">
        <v>16</v>
      </c>
      <c r="H16" s="7" t="s">
        <v>17</v>
      </c>
      <c r="I16" s="7" t="s">
        <v>19</v>
      </c>
      <c r="J16" s="8" t="s">
        <v>18</v>
      </c>
      <c r="K16" s="1" t="s">
        <v>20</v>
      </c>
      <c r="L16" s="1" t="s">
        <v>21</v>
      </c>
      <c r="M16" s="1" t="s">
        <v>22</v>
      </c>
      <c r="R16" s="7"/>
      <c r="BR16" s="7"/>
    </row>
    <row r="17" spans="2:21" ht="19.5">
      <c r="B17" s="11">
        <v>0.8</v>
      </c>
      <c r="C17" s="12">
        <f>B17*$D$5/$D$9/($D$6/1000)</f>
        <v>0.06464646464646467</v>
      </c>
      <c r="D17" s="12">
        <f>8.32*SQRT(9.81*B17*$D$5)*(B17/($D$8*$D$7/1000))^(1/6)</f>
        <v>0.40722621973799417</v>
      </c>
      <c r="E17" s="1">
        <f>((C17-0.05)/0.7)^(5/4)</f>
        <v>0.007957808053549904</v>
      </c>
      <c r="F17" s="1">
        <f>(E17*$D$9*($D$6/1000)/$D$5*(SQRT(9.81)/D17)^(0.7))^(20/13)</f>
        <v>0.2543564644327714</v>
      </c>
      <c r="G17" s="12">
        <f>D17*F17</f>
        <v>0.10358062147687906</v>
      </c>
      <c r="H17" s="12">
        <f>F17*$D$5/$D$9/($D$6/1000)</f>
        <v>0.020554057731941126</v>
      </c>
      <c r="I17" s="1">
        <f>C17/H17</f>
        <v>3.14519232599039</v>
      </c>
      <c r="J17" s="1">
        <f>D17/SQRT(9.81*F17)</f>
        <v>0.2577981754157029</v>
      </c>
      <c r="K17" s="1">
        <f>SQRT(9.81*F17*$D$5)</f>
        <v>0.009990469290449748</v>
      </c>
      <c r="L17" s="1">
        <f>SQRT(9.81*B17*$D$5)</f>
        <v>0.01771778767228008</v>
      </c>
      <c r="M17" s="9">
        <f>SQRT($D$9*9.81*($D$6/1000))*($D$6/1000)*17*(C17-0.05)*(SQRT(C17)-SQRT(0.05))</f>
        <v>1.5953980084390433E-07</v>
      </c>
      <c r="N17" s="1" t="s">
        <v>28</v>
      </c>
      <c r="O17" s="10"/>
      <c r="P17" s="9"/>
      <c r="Q17" s="9"/>
      <c r="S17" s="9"/>
      <c r="T17" s="9"/>
      <c r="U17" s="9"/>
    </row>
    <row r="18" spans="2:21" ht="17.25">
      <c r="B18" s="11">
        <f>B17+0.1</f>
        <v>0.9</v>
      </c>
      <c r="C18" s="12">
        <f aca="true" t="shared" si="0" ref="C18:C34">B18*$D$5/$D$9/($D$6/1000)</f>
        <v>0.07272727272727274</v>
      </c>
      <c r="D18" s="12">
        <f aca="true" t="shared" si="1" ref="D18:D31">8.32*SQRT(9.81*B18*$D$5)*(B18/($D$8*$D$7/1000))^(1/6)</f>
        <v>0.44049138032627433</v>
      </c>
      <c r="E18" s="1">
        <f aca="true" t="shared" si="2" ref="E18:E31">((C18-0.05)/0.7)^(5/4)</f>
        <v>0.013781979651894108</v>
      </c>
      <c r="F18" s="1">
        <f aca="true" t="shared" si="3" ref="F18:F31">(E18*$D$9*($D$6/1000)/$D$5*(SQRT(9.81)/D18)^(0.7))^(20/13)</f>
        <v>0.5440876695873913</v>
      </c>
      <c r="G18" s="12">
        <f aca="true" t="shared" si="4" ref="G18:G25">D18*F18</f>
        <v>0.23966592859505587</v>
      </c>
      <c r="H18" s="12">
        <f aca="true" t="shared" si="5" ref="H18:H31">F18*$D$5/$D$9/($D$6/1000)</f>
        <v>0.04396668037069829</v>
      </c>
      <c r="I18" s="1">
        <f aca="true" t="shared" si="6" ref="I18:I31">C18/H18</f>
        <v>1.6541451870844908</v>
      </c>
      <c r="J18" s="1">
        <f aca="true" t="shared" si="7" ref="J18:J31">D18/SQRT(9.81*F18)</f>
        <v>0.19066389852014512</v>
      </c>
      <c r="K18" s="1">
        <f aca="true" t="shared" si="8" ref="K18:K31">SQRT(9.81*F18*$D$5)</f>
        <v>0.01461163924910865</v>
      </c>
      <c r="L18" s="1">
        <f aca="true" t="shared" si="9" ref="L18:L31">SQRT(9.81*B18*$D$5)</f>
        <v>0.018792551716038993</v>
      </c>
      <c r="M18" s="9">
        <f aca="true" t="shared" si="10" ref="M18:M31">SQRT($D$9*9.81*($D$6/1000))*($D$6/1000)*17*(C18-0.05)*(SQRT(C18)-SQRT(0.05))</f>
        <v>3.7213668318406945E-07</v>
      </c>
      <c r="O18" s="10"/>
      <c r="P18" s="9"/>
      <c r="Q18" s="9"/>
      <c r="S18" s="9"/>
      <c r="T18" s="9"/>
      <c r="U18" s="9"/>
    </row>
    <row r="19" spans="2:21" ht="17.25">
      <c r="B19" s="11">
        <f aca="true" t="shared" si="11" ref="B19:B34">B18+0.1</f>
        <v>1</v>
      </c>
      <c r="C19" s="12">
        <f t="shared" si="0"/>
        <v>0.08080808080808083</v>
      </c>
      <c r="D19" s="12">
        <f t="shared" si="1"/>
        <v>0.47254416857255443</v>
      </c>
      <c r="E19" s="1">
        <f t="shared" si="2"/>
        <v>0.020158501992433485</v>
      </c>
      <c r="F19" s="1">
        <f t="shared" si="3"/>
        <v>0.9055013950059956</v>
      </c>
      <c r="G19" s="12">
        <f t="shared" si="4"/>
        <v>0.4278894038443964</v>
      </c>
      <c r="H19" s="12">
        <f t="shared" si="5"/>
        <v>0.0731718298994744</v>
      </c>
      <c r="I19" s="1">
        <f t="shared" si="6"/>
        <v>1.1043605294427832</v>
      </c>
      <c r="J19" s="1">
        <f t="shared" si="7"/>
        <v>0.1585489399043714</v>
      </c>
      <c r="K19" s="1">
        <f t="shared" si="8"/>
        <v>0.018849900461285006</v>
      </c>
      <c r="L19" s="1">
        <f t="shared" si="9"/>
        <v>0.019809088823063016</v>
      </c>
      <c r="M19" s="9">
        <f t="shared" si="10"/>
        <v>6.641714907379883E-07</v>
      </c>
      <c r="O19" s="10"/>
      <c r="P19" s="9"/>
      <c r="Q19" s="9"/>
      <c r="S19" s="9"/>
      <c r="T19" s="9"/>
      <c r="U19" s="9"/>
    </row>
    <row r="20" spans="2:21" ht="17.25">
      <c r="B20" s="11">
        <f t="shared" si="11"/>
        <v>1.1</v>
      </c>
      <c r="C20" s="12">
        <f t="shared" si="0"/>
        <v>0.0888888888888889</v>
      </c>
      <c r="D20" s="12">
        <f t="shared" si="1"/>
        <v>0.5035441230019323</v>
      </c>
      <c r="E20" s="1">
        <f t="shared" si="2"/>
        <v>0.026971765094851326</v>
      </c>
      <c r="F20" s="1">
        <f t="shared" si="3"/>
        <v>1.3234619870855353</v>
      </c>
      <c r="G20" s="12">
        <f t="shared" si="4"/>
        <v>0.6664215056133805</v>
      </c>
      <c r="H20" s="12">
        <f t="shared" si="5"/>
        <v>0.10694642319883117</v>
      </c>
      <c r="I20" s="1">
        <f t="shared" si="6"/>
        <v>0.8311534526370246</v>
      </c>
      <c r="J20" s="1">
        <f t="shared" si="7"/>
        <v>0.1397485440485247</v>
      </c>
      <c r="K20" s="1">
        <f t="shared" si="8"/>
        <v>0.022788735895884267</v>
      </c>
      <c r="L20" s="1">
        <f t="shared" si="9"/>
        <v>0.020775947631816945</v>
      </c>
      <c r="M20" s="9">
        <f t="shared" si="10"/>
        <v>1.0301407367442572E-06</v>
      </c>
      <c r="O20" s="10"/>
      <c r="P20" s="9"/>
      <c r="Q20" s="9"/>
      <c r="S20" s="9"/>
      <c r="T20" s="9"/>
      <c r="U20" s="9"/>
    </row>
    <row r="21" spans="2:21" ht="17.25">
      <c r="B21" s="11">
        <f t="shared" si="11"/>
        <v>1.2000000000000002</v>
      </c>
      <c r="C21" s="12">
        <f t="shared" si="0"/>
        <v>0.096969696969697</v>
      </c>
      <c r="D21" s="12">
        <f t="shared" si="1"/>
        <v>0.5336173054372847</v>
      </c>
      <c r="E21" s="1">
        <f t="shared" si="2"/>
        <v>0.03415070297540953</v>
      </c>
      <c r="F21" s="1">
        <f t="shared" si="3"/>
        <v>1.7875515528741168</v>
      </c>
      <c r="G21" s="12">
        <f t="shared" si="4"/>
        <v>0.9538684429749201</v>
      </c>
      <c r="H21" s="12">
        <f t="shared" si="5"/>
        <v>0.144448610333262</v>
      </c>
      <c r="I21" s="1">
        <f t="shared" si="6"/>
        <v>0.6713093102521036</v>
      </c>
      <c r="J21" s="1">
        <f t="shared" si="7"/>
        <v>0.12742836592110238</v>
      </c>
      <c r="K21" s="1">
        <f t="shared" si="8"/>
        <v>0.02648462250717959</v>
      </c>
      <c r="L21" s="1">
        <f t="shared" si="9"/>
        <v>0.02169976958403015</v>
      </c>
      <c r="M21" s="9">
        <f t="shared" si="10"/>
        <v>1.4654933042310207E-06</v>
      </c>
      <c r="O21" s="10"/>
      <c r="P21" s="9"/>
      <c r="Q21" s="9"/>
      <c r="S21" s="9"/>
      <c r="T21" s="9"/>
      <c r="U21" s="9"/>
    </row>
    <row r="22" spans="2:21" ht="17.25">
      <c r="B22" s="11">
        <f t="shared" si="11"/>
        <v>1.3000000000000003</v>
      </c>
      <c r="C22" s="12">
        <f t="shared" si="0"/>
        <v>0.10505050505050509</v>
      </c>
      <c r="D22" s="12">
        <f t="shared" si="1"/>
        <v>0.5628655167892701</v>
      </c>
      <c r="E22" s="1">
        <f t="shared" si="2"/>
        <v>0.04164655520717308</v>
      </c>
      <c r="F22" s="1">
        <f t="shared" si="3"/>
        <v>2.2902606686456055</v>
      </c>
      <c r="G22" s="12">
        <f t="shared" si="4"/>
        <v>1.289108754839348</v>
      </c>
      <c r="H22" s="12">
        <f t="shared" si="5"/>
        <v>0.1850715691834833</v>
      </c>
      <c r="I22" s="1">
        <f t="shared" si="6"/>
        <v>0.567620977732977</v>
      </c>
      <c r="J22" s="1">
        <f t="shared" si="7"/>
        <v>0.11874837680208482</v>
      </c>
      <c r="K22" s="1">
        <f t="shared" si="8"/>
        <v>0.029978296922549417</v>
      </c>
      <c r="L22" s="1">
        <f t="shared" si="9"/>
        <v>0.022585836269662457</v>
      </c>
      <c r="M22" s="9">
        <f t="shared" si="10"/>
        <v>1.966391119146507E-06</v>
      </c>
      <c r="O22" s="10"/>
      <c r="P22" s="9"/>
      <c r="Q22" s="9"/>
      <c r="S22" s="9"/>
      <c r="T22" s="9"/>
      <c r="U22" s="9"/>
    </row>
    <row r="23" spans="2:21" ht="17.25">
      <c r="B23" s="11">
        <f t="shared" si="11"/>
        <v>1.4000000000000004</v>
      </c>
      <c r="C23" s="12">
        <f t="shared" si="0"/>
        <v>0.11313131313131318</v>
      </c>
      <c r="D23" s="12">
        <f t="shared" si="1"/>
        <v>0.5913724638867847</v>
      </c>
      <c r="E23" s="1">
        <f t="shared" si="2"/>
        <v>0.04942349784218094</v>
      </c>
      <c r="F23" s="1">
        <f t="shared" si="3"/>
        <v>2.825981652174868</v>
      </c>
      <c r="G23" s="12">
        <f t="shared" si="4"/>
        <v>1.6712077325454981</v>
      </c>
      <c r="H23" s="12">
        <f t="shared" si="5"/>
        <v>0.2283621537111005</v>
      </c>
      <c r="I23" s="1">
        <f t="shared" si="6"/>
        <v>0.49540307486517615</v>
      </c>
      <c r="J23" s="1">
        <f t="shared" si="7"/>
        <v>0.11231607701242127</v>
      </c>
      <c r="K23" s="1">
        <f t="shared" si="8"/>
        <v>0.03330037838093463</v>
      </c>
      <c r="L23" s="1">
        <f t="shared" si="9"/>
        <v>0.023438429981549536</v>
      </c>
      <c r="M23" s="9">
        <f t="shared" si="10"/>
        <v>2.5295450261491707E-06</v>
      </c>
      <c r="O23" s="10"/>
      <c r="P23" s="9"/>
      <c r="Q23" s="9"/>
      <c r="S23" s="9"/>
      <c r="T23" s="9"/>
      <c r="U23" s="9"/>
    </row>
    <row r="24" spans="2:21" ht="17.25">
      <c r="B24" s="11">
        <f t="shared" si="11"/>
        <v>1.5000000000000004</v>
      </c>
      <c r="C24" s="12">
        <f t="shared" si="0"/>
        <v>0.12121212121212127</v>
      </c>
      <c r="D24" s="12">
        <f t="shared" si="1"/>
        <v>0.6192080315850601</v>
      </c>
      <c r="E24" s="1">
        <f t="shared" si="2"/>
        <v>0.05745394482321592</v>
      </c>
      <c r="F24" s="1">
        <f t="shared" si="3"/>
        <v>3.390405957019987</v>
      </c>
      <c r="G24" s="12">
        <f t="shared" si="4"/>
        <v>2.099366598920608</v>
      </c>
      <c r="H24" s="12">
        <f t="shared" si="5"/>
        <v>0.2739721985470697</v>
      </c>
      <c r="I24" s="1">
        <f t="shared" si="6"/>
        <v>0.4424248951351042</v>
      </c>
      <c r="J24" s="1">
        <f t="shared" si="7"/>
        <v>0.10736833686068442</v>
      </c>
      <c r="K24" s="1">
        <f t="shared" si="8"/>
        <v>0.03647458426815367</v>
      </c>
      <c r="L24" s="1">
        <f t="shared" si="9"/>
        <v>0.024261079942986877</v>
      </c>
      <c r="M24" s="9">
        <f t="shared" si="10"/>
        <v>3.152098298218282E-06</v>
      </c>
      <c r="O24" s="10"/>
      <c r="P24" s="9"/>
      <c r="Q24" s="9"/>
      <c r="S24" s="9"/>
      <c r="T24" s="9"/>
      <c r="U24" s="9"/>
    </row>
    <row r="25" spans="2:21" ht="17.25">
      <c r="B25" s="11">
        <f t="shared" si="11"/>
        <v>1.6000000000000005</v>
      </c>
      <c r="C25" s="12">
        <f t="shared" si="0"/>
        <v>0.12929292929292935</v>
      </c>
      <c r="D25" s="12">
        <f t="shared" si="1"/>
        <v>0.6464313296011253</v>
      </c>
      <c r="E25" s="1">
        <f t="shared" si="2"/>
        <v>0.06571591022780751</v>
      </c>
      <c r="F25" s="1">
        <f t="shared" si="3"/>
        <v>3.9801440005395934</v>
      </c>
      <c r="G25" s="12">
        <f t="shared" si="4"/>
        <v>2.572889778272751</v>
      </c>
      <c r="H25" s="12">
        <f t="shared" si="5"/>
        <v>0.3216277980234016</v>
      </c>
      <c r="I25" s="1">
        <f t="shared" si="6"/>
        <v>0.4019955056357474</v>
      </c>
      <c r="J25" s="1">
        <f t="shared" si="7"/>
        <v>0.10345190691501789</v>
      </c>
      <c r="K25" s="1">
        <f t="shared" si="8"/>
        <v>0.03951972299765949</v>
      </c>
      <c r="L25" s="1">
        <f t="shared" si="9"/>
        <v>0.025056735621385325</v>
      </c>
      <c r="M25" s="9">
        <f t="shared" si="10"/>
        <v>3.831541545679983E-06</v>
      </c>
      <c r="O25" s="10"/>
      <c r="P25" s="9"/>
      <c r="Q25" s="9"/>
      <c r="S25" s="9"/>
      <c r="T25" s="9"/>
      <c r="U25" s="9"/>
    </row>
    <row r="26" spans="2:21" ht="17.25">
      <c r="B26" s="11">
        <f t="shared" si="11"/>
        <v>1.7000000000000006</v>
      </c>
      <c r="C26" s="12">
        <f t="shared" si="0"/>
        <v>0.13737373737373745</v>
      </c>
      <c r="D26" s="12">
        <f t="shared" si="1"/>
        <v>0.6730929199564728</v>
      </c>
      <c r="E26" s="1">
        <f t="shared" si="2"/>
        <v>0.07419140422341558</v>
      </c>
      <c r="F26" s="1">
        <f t="shared" si="3"/>
        <v>4.592475244933416</v>
      </c>
      <c r="G26" s="12">
        <f aca="true" t="shared" si="12" ref="G26:G31">D26*F26</f>
        <v>3.0911625724400507</v>
      </c>
      <c r="H26" s="12">
        <f t="shared" si="5"/>
        <v>0.3711091107016903</v>
      </c>
      <c r="I26" s="1">
        <f t="shared" si="6"/>
        <v>0.3701707487428488</v>
      </c>
      <c r="J26" s="1">
        <f t="shared" si="7"/>
        <v>0.10028064223905195</v>
      </c>
      <c r="K26" s="1">
        <f t="shared" si="8"/>
        <v>0.042450998646814814</v>
      </c>
      <c r="L26" s="1">
        <f t="shared" si="9"/>
        <v>0.025827891900037068</v>
      </c>
      <c r="M26" s="9">
        <f t="shared" si="10"/>
        <v>4.565649028655882E-06</v>
      </c>
      <c r="O26" s="10"/>
      <c r="P26" s="9"/>
      <c r="Q26" s="9"/>
      <c r="S26" s="9"/>
      <c r="T26" s="9"/>
      <c r="U26" s="9"/>
    </row>
    <row r="27" spans="2:21" ht="17.25">
      <c r="B27" s="11">
        <f t="shared" si="11"/>
        <v>1.8000000000000007</v>
      </c>
      <c r="C27" s="12">
        <f t="shared" si="0"/>
        <v>0.14545454545454553</v>
      </c>
      <c r="D27" s="12">
        <f t="shared" si="1"/>
        <v>0.6992364805128523</v>
      </c>
      <c r="E27" s="1">
        <f t="shared" si="2"/>
        <v>0.08286539738369586</v>
      </c>
      <c r="F27" s="1">
        <f t="shared" si="3"/>
        <v>5.225178269508339</v>
      </c>
      <c r="G27" s="12">
        <f t="shared" si="12"/>
        <v>3.6536352632232467</v>
      </c>
      <c r="H27" s="12">
        <f t="shared" si="5"/>
        <v>0.42223662783905774</v>
      </c>
      <c r="I27" s="1">
        <f t="shared" si="6"/>
        <v>0.3444858542920816</v>
      </c>
      <c r="J27" s="1">
        <f t="shared" si="7"/>
        <v>0.09766501441181115</v>
      </c>
      <c r="K27" s="1">
        <f t="shared" si="8"/>
        <v>0.045280900531626714</v>
      </c>
      <c r="L27" s="1">
        <f t="shared" si="9"/>
        <v>0.02657668150842013</v>
      </c>
      <c r="M27" s="9">
        <f t="shared" si="10"/>
        <v>5.35242998193682E-06</v>
      </c>
      <c r="O27" s="10"/>
      <c r="P27" s="9"/>
      <c r="Q27" s="9"/>
      <c r="S27" s="9"/>
      <c r="T27" s="9"/>
      <c r="U27" s="9"/>
    </row>
    <row r="28" spans="2:21" ht="17.25">
      <c r="B28" s="11">
        <f t="shared" si="11"/>
        <v>1.9000000000000008</v>
      </c>
      <c r="C28" s="12">
        <f t="shared" si="0"/>
        <v>0.15353535353535364</v>
      </c>
      <c r="D28" s="12">
        <f t="shared" si="1"/>
        <v>0.7249000706778663</v>
      </c>
      <c r="E28" s="1">
        <f t="shared" si="2"/>
        <v>0.09172511997422217</v>
      </c>
      <c r="F28" s="1">
        <f t="shared" si="3"/>
        <v>5.876411900001552</v>
      </c>
      <c r="G28" s="12">
        <f t="shared" si="12"/>
        <v>4.25981140164338</v>
      </c>
      <c r="H28" s="12">
        <f t="shared" si="5"/>
        <v>0.47486156767689314</v>
      </c>
      <c r="I28" s="1">
        <f t="shared" si="6"/>
        <v>0.3233265523813093</v>
      </c>
      <c r="J28" s="1">
        <f t="shared" si="7"/>
        <v>0.09547452879632276</v>
      </c>
      <c r="K28" s="1">
        <f t="shared" si="8"/>
        <v>0.04801982954530981</v>
      </c>
      <c r="L28" s="1">
        <f t="shared" si="9"/>
        <v>0.027304944607158616</v>
      </c>
      <c r="M28" s="9">
        <f t="shared" si="10"/>
        <v>6.190090732316104E-06</v>
      </c>
      <c r="O28" s="10"/>
      <c r="P28" s="9"/>
      <c r="Q28" s="9"/>
      <c r="S28" s="9"/>
      <c r="T28" s="9"/>
      <c r="U28" s="9"/>
    </row>
    <row r="29" spans="2:21" ht="17.25">
      <c r="B29" s="11">
        <f t="shared" si="11"/>
        <v>2.000000000000001</v>
      </c>
      <c r="C29" s="12">
        <f t="shared" si="0"/>
        <v>0.16161616161616174</v>
      </c>
      <c r="D29" s="12">
        <f t="shared" si="1"/>
        <v>0.7501171102935112</v>
      </c>
      <c r="E29" s="1">
        <f t="shared" si="2"/>
        <v>0.10075956972625744</v>
      </c>
      <c r="F29" s="1">
        <f t="shared" si="3"/>
        <v>6.5446299978443285</v>
      </c>
      <c r="G29" s="12">
        <f t="shared" si="12"/>
        <v>4.909238941923216</v>
      </c>
      <c r="H29" s="12">
        <f t="shared" si="5"/>
        <v>0.5288589897247944</v>
      </c>
      <c r="I29" s="1">
        <f t="shared" si="6"/>
        <v>0.30559405201803025</v>
      </c>
      <c r="J29" s="1">
        <f t="shared" si="7"/>
        <v>0.09361641778093505</v>
      </c>
      <c r="K29" s="1">
        <f t="shared" si="8"/>
        <v>0.050676550900333725</v>
      </c>
      <c r="L29" s="1">
        <f t="shared" si="9"/>
        <v>0.028014282071829013</v>
      </c>
      <c r="M29" s="9">
        <f t="shared" si="10"/>
        <v>7.077004743077194E-06</v>
      </c>
      <c r="O29" s="10"/>
      <c r="P29" s="9"/>
      <c r="Q29" s="9"/>
      <c r="S29" s="9"/>
      <c r="T29" s="9"/>
      <c r="U29" s="9"/>
    </row>
    <row r="30" spans="2:21" ht="17.25">
      <c r="B30" s="11">
        <f t="shared" si="11"/>
        <v>2.100000000000001</v>
      </c>
      <c r="C30" s="12">
        <f t="shared" si="0"/>
        <v>0.16969696969696982</v>
      </c>
      <c r="D30" s="12">
        <f t="shared" si="1"/>
        <v>0.7749171477517013</v>
      </c>
      <c r="E30" s="1">
        <f t="shared" si="2"/>
        <v>0.109959155226385</v>
      </c>
      <c r="F30" s="1">
        <f t="shared" si="3"/>
        <v>7.228519063465893</v>
      </c>
      <c r="G30" s="12">
        <f t="shared" si="12"/>
        <v>5.601503375129789</v>
      </c>
      <c r="H30" s="12">
        <f t="shared" si="5"/>
        <v>0.5841227526033047</v>
      </c>
      <c r="I30" s="1">
        <f t="shared" si="6"/>
        <v>0.2905159385431715</v>
      </c>
      <c r="J30" s="1">
        <f t="shared" si="7"/>
        <v>0.09202293957818786</v>
      </c>
      <c r="K30" s="1">
        <f t="shared" si="8"/>
        <v>0.05325852871140938</v>
      </c>
      <c r="L30" s="1">
        <f t="shared" si="9"/>
        <v>0.028706096913373655</v>
      </c>
      <c r="M30" s="9">
        <f t="shared" si="10"/>
        <v>8.011688592051463E-06</v>
      </c>
      <c r="O30" s="10"/>
      <c r="P30" s="9"/>
      <c r="Q30" s="9"/>
      <c r="S30" s="9"/>
      <c r="T30" s="9"/>
      <c r="U30" s="9"/>
    </row>
    <row r="31" spans="2:21" ht="17.25">
      <c r="B31" s="11">
        <f t="shared" si="11"/>
        <v>2.200000000000001</v>
      </c>
      <c r="C31" s="12">
        <f t="shared" si="0"/>
        <v>0.1777777777777779</v>
      </c>
      <c r="D31" s="12">
        <f t="shared" si="1"/>
        <v>0.7993264705656721</v>
      </c>
      <c r="E31" s="1">
        <f t="shared" si="2"/>
        <v>0.11931543079463053</v>
      </c>
      <c r="F31" s="1">
        <f t="shared" si="3"/>
        <v>7.926951679873096</v>
      </c>
      <c r="G31" s="12">
        <f t="shared" si="12"/>
        <v>6.336222308617588</v>
      </c>
      <c r="H31" s="12">
        <f t="shared" si="5"/>
        <v>0.6405617519089373</v>
      </c>
      <c r="I31" s="1">
        <f t="shared" si="6"/>
        <v>0.2775341756637554</v>
      </c>
      <c r="J31" s="1">
        <f t="shared" si="7"/>
        <v>0.09064348324075293</v>
      </c>
      <c r="K31" s="1">
        <f t="shared" si="8"/>
        <v>0.05577217800285554</v>
      </c>
      <c r="L31" s="1">
        <f t="shared" si="9"/>
        <v>0.029381626912068713</v>
      </c>
      <c r="M31" s="9">
        <f t="shared" si="10"/>
        <v>8.992782465980923E-06</v>
      </c>
      <c r="O31" s="10"/>
      <c r="P31" s="9"/>
      <c r="Q31" s="9"/>
      <c r="S31" s="9"/>
      <c r="T31" s="9"/>
      <c r="U31" s="9"/>
    </row>
    <row r="32" spans="2:21" ht="17.25">
      <c r="B32" s="11">
        <f t="shared" si="11"/>
        <v>2.300000000000001</v>
      </c>
      <c r="C32" s="12">
        <f t="shared" si="0"/>
        <v>0.185858585858586</v>
      </c>
      <c r="D32" s="12">
        <f>8.32*SQRT(9.81*B32*$D$5)*(B32/($D$8*$D$7/1000))^(1/6)</f>
        <v>0.8233685963805817</v>
      </c>
      <c r="E32" s="1">
        <f>((C32-0.05)/0.7)^(5/4)</f>
        <v>0.12882089500303828</v>
      </c>
      <c r="F32" s="1">
        <f>(E32*$D$9*($D$6/1000)/$D$5*(SQRT(9.81)/D32)^(0.7))^(20/13)</f>
        <v>8.638951190588564</v>
      </c>
      <c r="G32" s="12">
        <f>D32*F32</f>
        <v>7.113041115995261</v>
      </c>
      <c r="H32" s="12">
        <f>F32*$D$5/$D$9/($D$6/1000)</f>
        <v>0.6980970659061467</v>
      </c>
      <c r="I32" s="1">
        <f>C32/H32</f>
        <v>0.2662360220886147</v>
      </c>
      <c r="J32" s="1">
        <f>D32/SQRT(9.81*F32)</f>
        <v>0.08943948399696496</v>
      </c>
      <c r="K32" s="1">
        <f>SQRT(9.81*F32*$D$5)</f>
        <v>0.0582230576935543</v>
      </c>
      <c r="L32" s="1">
        <f>SQRT(9.81*B32*$D$5)</f>
        <v>0.03004197064108812</v>
      </c>
      <c r="M32" s="9">
        <f>SQRT($D$9*9.81*($D$6/1000))*($D$6/1000)*17*(C32-0.05)*(SQRT(C32)-SQRT(0.05))</f>
        <v>1.0019034144162407E-05</v>
      </c>
      <c r="O32" s="10"/>
      <c r="P32" s="9"/>
      <c r="Q32" s="9"/>
      <c r="S32" s="9"/>
      <c r="T32" s="9"/>
      <c r="U32" s="9"/>
    </row>
    <row r="33" spans="2:21" ht="17.25">
      <c r="B33" s="11">
        <f t="shared" si="11"/>
        <v>2.4000000000000012</v>
      </c>
      <c r="C33" s="12">
        <f t="shared" si="0"/>
        <v>0.19393939393939408</v>
      </c>
      <c r="D33" s="12">
        <f>8.32*SQRT(9.81*B33*$D$5)*(B33/($D$8*$D$7/1000))^(1/6)</f>
        <v>0.847064671999582</v>
      </c>
      <c r="E33" s="1">
        <f>((C33-0.05)/0.7)^(5/4)</f>
        <v>0.1384688346364015</v>
      </c>
      <c r="F33" s="1">
        <f>(E33*$D$9*($D$6/1000)/$D$5*(SQRT(9.81)/D33)^(0.7))^(20/13)</f>
        <v>9.363664497269799</v>
      </c>
      <c r="G33" s="12">
        <f>D33*F33</f>
        <v>7.931629396093973</v>
      </c>
      <c r="H33" s="12">
        <f>F33*$D$5/$D$9/($D$6/1000)</f>
        <v>0.7566597573551354</v>
      </c>
      <c r="I33" s="1">
        <f>C33/H33</f>
        <v>0.25630990951243277</v>
      </c>
      <c r="J33" s="1">
        <f>D33/SQRT(9.81*F33)</f>
        <v>0.08838104725988769</v>
      </c>
      <c r="K33" s="1">
        <f>SQRT(9.81*F33*$D$5)</f>
        <v>0.060616020561635925</v>
      </c>
      <c r="L33" s="1">
        <f>SQRT(9.81*B33*$D$5)</f>
        <v>0.030688108446106623</v>
      </c>
      <c r="M33" s="9">
        <f>SQRT($D$9*9.81*($D$6/1000))*($D$6/1000)*17*(C33-0.05)*(SQRT(C33)-SQRT(0.05))</f>
        <v>1.1089285714283612E-05</v>
      </c>
      <c r="O33" s="10"/>
      <c r="P33" s="9"/>
      <c r="Q33" s="9"/>
      <c r="S33" s="9"/>
      <c r="T33" s="9"/>
      <c r="U33" s="9"/>
    </row>
    <row r="34" spans="2:21" ht="17.25">
      <c r="B34" s="11">
        <f t="shared" si="11"/>
        <v>2.5000000000000013</v>
      </c>
      <c r="C34" s="12">
        <f t="shared" si="0"/>
        <v>0.20202020202020216</v>
      </c>
      <c r="D34" s="12">
        <f>8.32*SQRT(9.81*B34*$D$5)*(B34/($D$8*$D$7/1000))^(1/6)</f>
        <v>0.8704338007600617</v>
      </c>
      <c r="E34" s="1">
        <f>((C34-0.05)/0.7)^(5/4)</f>
        <v>0.14825320184217078</v>
      </c>
      <c r="F34" s="1">
        <f>(E34*$D$9*($D$6/1000)/$D$5*(SQRT(9.81)/D34)^(0.7))^(20/13)</f>
        <v>10.100340826107079</v>
      </c>
      <c r="G34" s="12">
        <f>D34*F34</f>
        <v>8.791678054240407</v>
      </c>
      <c r="H34" s="12">
        <f>F34*$D$5/$D$9/($D$6/1000)</f>
        <v>0.8161891576652186</v>
      </c>
      <c r="I34" s="1">
        <f>C34/H34</f>
        <v>0.24751639999494582</v>
      </c>
      <c r="J34" s="1">
        <f>D34/SQRT(9.81*F34)</f>
        <v>0.08744464704061895</v>
      </c>
      <c r="K34" s="1">
        <f>SQRT(9.81*F34*$D$5)</f>
        <v>0.06295533130851126</v>
      </c>
      <c r="L34" s="1">
        <f>SQRT(9.81*B34*$D$5)</f>
        <v>0.03132091952673166</v>
      </c>
      <c r="M34" s="9">
        <f>SQRT($D$9*9.81*($D$6/1000))*($D$6/1000)*17*(C34-0.05)*(SQRT(C34)-SQRT(0.05))</f>
        <v>1.2202462453678864E-05</v>
      </c>
      <c r="O34" s="10"/>
      <c r="P34" s="9"/>
      <c r="Q34" s="9"/>
      <c r="S34" s="9"/>
      <c r="T34" s="9"/>
      <c r="U34" s="9"/>
    </row>
    <row r="35" spans="15:21" ht="17.25">
      <c r="O35" s="10"/>
      <c r="P35" s="9"/>
      <c r="Q35" s="9"/>
      <c r="S35" s="9"/>
      <c r="T35" s="9"/>
      <c r="U35" s="9"/>
    </row>
  </sheetData>
  <printOptions/>
  <pageMargins left="0.75" right="0.75" top="1" bottom="1" header="0.5" footer="0.5"/>
  <pageSetup horizontalDpi="600" verticalDpi="600" orientation="portrait" paperSize="9" r:id="rId12"/>
  <legacyDrawing r:id="rId11"/>
  <oleObjects>
    <oleObject progId="Equation.3" shapeId="750092" r:id="rId1"/>
    <oleObject progId="Equation.3" shapeId="751892" r:id="rId2"/>
    <oleObject progId="Equation.3" shapeId="754630" r:id="rId3"/>
    <oleObject progId="Equation.3" shapeId="757254" r:id="rId4"/>
    <oleObject progId="Equation.3" shapeId="760226" r:id="rId5"/>
    <oleObject progId="Equation.3" shapeId="763793" r:id="rId6"/>
    <oleObject progId="Equation.3" shapeId="767024" r:id="rId7"/>
    <oleObject progId="Equation.3" shapeId="769542" r:id="rId8"/>
    <oleObject progId="Equation.3" shapeId="771944" r:id="rId9"/>
    <oleObject progId="Equation.3" shapeId="778162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SAFL-NCED-UMN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gparker</cp:lastModifiedBy>
  <dcterms:created xsi:type="dcterms:W3CDTF">2003-10-22T23:18:34Z</dcterms:created>
  <dcterms:modified xsi:type="dcterms:W3CDTF">2004-11-15T18:37:09Z</dcterms:modified>
  <cp:category/>
  <cp:version/>
  <cp:contentType/>
  <cp:contentStatus/>
</cp:coreProperties>
</file>